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dnotenie KvalityTF 2023\AUDIT 2023\ŠTUDIJNE_2023\INDIKATORY_ 2021_2022_garantom2023\"/>
    </mc:Choice>
  </mc:AlternateContent>
  <xr:revisionPtr revIDLastSave="0" documentId="13_ncr:1_{D38F1137-177E-4948-A4F4-9D131028D5CF}" xr6:coauthVersionLast="47" xr6:coauthVersionMax="47" xr10:uidLastSave="{00000000-0000-0000-0000-000000000000}"/>
  <bookViews>
    <workbookView xWindow="-108" yWindow="-108" windowWidth="23256" windowHeight="12456" tabRatio="851" firstSheet="1" activeTab="1" xr2:uid="{00000000-000D-0000-FFFF-FFFF00000000}"/>
  </bookViews>
  <sheets>
    <sheet name="Pomocný hárok" sheetId="1" state="hidden" r:id="rId1"/>
    <sheet name="Indikátory vzdelávania fakulta" sheetId="2" r:id="rId2"/>
    <sheet name="In_vzd_ SUMAR_TF" sheetId="3" r:id="rId3"/>
    <sheet name="In_vzd_1_KT_MgrKE" sheetId="5" r:id="rId4"/>
    <sheet name="In_vzd_ 2_SP_BcKE" sheetId="7" r:id="rId5"/>
    <sheet name="In_vzd_3_SP_MgrKE" sheetId="9" r:id="rId6"/>
    <sheet name="In_vzd_4_UJNV_Bc" sheetId="13" r:id="rId7"/>
    <sheet name="In_vzd_5_UJNV_Mgr" sheetId="15" r:id="rId8"/>
    <sheet name="In_vzd_6_KT_MgrSK" sheetId="17" r:id="rId9"/>
    <sheet name="In_vzd_7_SP_BcSK" sheetId="19" r:id="rId10"/>
    <sheet name="In_vzd_8_SP_MgrSK" sheetId="21" r:id="rId11"/>
    <sheet name="In_vzd_9_SP_UHCH_Bc_d" sheetId="23" r:id="rId12"/>
    <sheet name="In_vzd_SP_10_UHCH_Mgr_d" sheetId="25" r:id="rId13"/>
    <sheet name="In_vzd_11_MCHP_PhD_d" sheetId="27" r:id="rId14"/>
    <sheet name="In_vzd_12_CHMP_PhD_e" sheetId="29" r:id="rId15"/>
    <sheet name="In_vzd_13_KT-PhD_d" sheetId="31" r:id="rId16"/>
    <sheet name="In_vzd_ 14_KT_PhD_e" sheetId="33" r:id="rId17"/>
    <sheet name="In_vzd_15_UHCH_Bc-e" sheetId="35" r:id="rId18"/>
    <sheet name="In_16_UHCH_Mgr-e" sheetId="36" r:id="rId19"/>
  </sheets>
  <definedNames>
    <definedName name="_xlnm._FilterDatabase" localSheetId="1" hidden="1">'Indikátory vzdelávania fakulta'!$C$2:$AF$43</definedName>
    <definedName name="OLE_LINK1" localSheetId="16">'In_vzd_ 14_KT_PhD_e'!#REF!</definedName>
    <definedName name="OLE_LINK1" localSheetId="4">'In_vzd_ 2_SP_BcKE'!#REF!</definedName>
    <definedName name="OLE_LINK1" localSheetId="2">'In_vzd_ SUMAR_TF'!#REF!</definedName>
    <definedName name="OLE_LINK1" localSheetId="3">In_vzd_1_KT_MgrKE!#REF!</definedName>
    <definedName name="OLE_LINK1" localSheetId="13">In_vzd_11_MCHP_PhD_d!#REF!</definedName>
    <definedName name="OLE_LINK1" localSheetId="14">In_vzd_12_CHMP_PhD_e!#REF!</definedName>
    <definedName name="OLE_LINK1" localSheetId="15">'In_vzd_13_KT-PhD_d'!#REF!</definedName>
    <definedName name="OLE_LINK1" localSheetId="17">'In_vzd_15_UHCH_Bc-e'!#REF!</definedName>
    <definedName name="OLE_LINK1" localSheetId="5">In_vzd_3_SP_MgrKE!#REF!</definedName>
    <definedName name="OLE_LINK1" localSheetId="6">In_vzd_4_UJNV_Bc!#REF!</definedName>
    <definedName name="OLE_LINK1" localSheetId="7">In_vzd_5_UJNV_Mgr!#REF!</definedName>
    <definedName name="OLE_LINK1" localSheetId="8">In_vzd_6_KT_MgrSK!#REF!</definedName>
    <definedName name="OLE_LINK1" localSheetId="9">In_vzd_7_SP_BcSK!#REF!</definedName>
    <definedName name="OLE_LINK1" localSheetId="10">In_vzd_8_SP_MgrSK!#REF!</definedName>
    <definedName name="OLE_LINK1" localSheetId="11">In_vzd_9_SP_UHCH_Bc_d!#REF!</definedName>
    <definedName name="OLE_LINK1" localSheetId="12">In_vzd_SP_10_UHCH_Mgr_d!#REF!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6" l="1"/>
  <c r="C25" i="36"/>
  <c r="C23" i="36"/>
  <c r="C21" i="36"/>
  <c r="C19" i="36"/>
  <c r="C17" i="36"/>
  <c r="C16" i="36"/>
  <c r="C15" i="36"/>
  <c r="C14" i="36"/>
  <c r="F33" i="3"/>
  <c r="E33" i="3"/>
  <c r="F24" i="3"/>
  <c r="F26" i="3" s="1"/>
  <c r="E24" i="3"/>
  <c r="E26" i="3" s="1"/>
  <c r="F22" i="3"/>
  <c r="E22" i="3"/>
  <c r="F20" i="3"/>
  <c r="F21" i="3" s="1"/>
  <c r="E20" i="3"/>
  <c r="F12" i="3"/>
  <c r="E12" i="3"/>
  <c r="F11" i="3"/>
  <c r="E11" i="3"/>
  <c r="F10" i="3"/>
  <c r="E10" i="3"/>
  <c r="F9" i="3"/>
  <c r="E9" i="3"/>
  <c r="F8" i="3"/>
  <c r="F23" i="3" s="1"/>
  <c r="F7" i="3"/>
  <c r="E8" i="3"/>
  <c r="F6" i="3"/>
  <c r="E7" i="3"/>
  <c r="F5" i="3"/>
  <c r="E6" i="3"/>
  <c r="F19" i="3" s="1"/>
  <c r="E5" i="3"/>
  <c r="D5" i="3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" i="2"/>
  <c r="D28" i="35"/>
  <c r="D26" i="35"/>
  <c r="D24" i="35"/>
  <c r="D22" i="35"/>
  <c r="D20" i="35"/>
  <c r="D18" i="35"/>
  <c r="D17" i="35"/>
  <c r="D16" i="35"/>
  <c r="D15" i="35"/>
  <c r="D28" i="33"/>
  <c r="D26" i="33"/>
  <c r="D24" i="33"/>
  <c r="D22" i="33"/>
  <c r="D20" i="33"/>
  <c r="D18" i="33"/>
  <c r="D17" i="33"/>
  <c r="D16" i="33"/>
  <c r="D15" i="33"/>
  <c r="D28" i="31"/>
  <c r="D26" i="31"/>
  <c r="D24" i="31"/>
  <c r="D22" i="31"/>
  <c r="D20" i="31"/>
  <c r="D18" i="31"/>
  <c r="D17" i="31"/>
  <c r="D16" i="31"/>
  <c r="D15" i="31"/>
  <c r="D28" i="29"/>
  <c r="D26" i="29"/>
  <c r="D24" i="29"/>
  <c r="D22" i="29"/>
  <c r="D20" i="29"/>
  <c r="D18" i="29"/>
  <c r="D17" i="29"/>
  <c r="D16" i="29"/>
  <c r="D15" i="29"/>
  <c r="D28" i="27"/>
  <c r="D26" i="27"/>
  <c r="D22" i="27"/>
  <c r="D20" i="27"/>
  <c r="D18" i="27"/>
  <c r="D17" i="27"/>
  <c r="D16" i="27"/>
  <c r="D15" i="27"/>
  <c r="D28" i="25"/>
  <c r="D26" i="25"/>
  <c r="D24" i="25"/>
  <c r="D22" i="25"/>
  <c r="D20" i="25"/>
  <c r="D18" i="25"/>
  <c r="D17" i="25"/>
  <c r="D16" i="25"/>
  <c r="D15" i="25"/>
  <c r="D28" i="23"/>
  <c r="D26" i="23"/>
  <c r="D24" i="23"/>
  <c r="D22" i="23"/>
  <c r="D20" i="23"/>
  <c r="D18" i="23"/>
  <c r="D17" i="23"/>
  <c r="D16" i="23"/>
  <c r="D15" i="23"/>
  <c r="D28" i="21"/>
  <c r="D26" i="21"/>
  <c r="D24" i="21"/>
  <c r="D22" i="21"/>
  <c r="D20" i="21"/>
  <c r="D18" i="21"/>
  <c r="D17" i="21"/>
  <c r="D16" i="21"/>
  <c r="D15" i="21"/>
  <c r="D28" i="19"/>
  <c r="D26" i="19"/>
  <c r="D24" i="19"/>
  <c r="D22" i="19"/>
  <c r="D20" i="19"/>
  <c r="D18" i="19"/>
  <c r="D17" i="19"/>
  <c r="D16" i="19"/>
  <c r="D15" i="19"/>
  <c r="D26" i="17"/>
  <c r="D24" i="17"/>
  <c r="D22" i="17"/>
  <c r="D20" i="17"/>
  <c r="D18" i="17"/>
  <c r="D17" i="17"/>
  <c r="D16" i="17"/>
  <c r="D15" i="17"/>
  <c r="D26" i="15"/>
  <c r="D24" i="15"/>
  <c r="D22" i="15"/>
  <c r="D20" i="15"/>
  <c r="D18" i="15"/>
  <c r="D17" i="15"/>
  <c r="D16" i="15"/>
  <c r="D15" i="15"/>
  <c r="D28" i="13"/>
  <c r="D26" i="13"/>
  <c r="D24" i="13"/>
  <c r="D22" i="13"/>
  <c r="D20" i="13"/>
  <c r="D18" i="13"/>
  <c r="D17" i="13"/>
  <c r="D16" i="13"/>
  <c r="D15" i="13"/>
  <c r="D28" i="9"/>
  <c r="D26" i="9"/>
  <c r="D24" i="9"/>
  <c r="D22" i="9"/>
  <c r="D20" i="9"/>
  <c r="D18" i="9"/>
  <c r="D17" i="9"/>
  <c r="D16" i="9"/>
  <c r="D28" i="7"/>
  <c r="D26" i="7"/>
  <c r="D24" i="7"/>
  <c r="D22" i="7"/>
  <c r="D20" i="7"/>
  <c r="D18" i="7"/>
  <c r="D17" i="7"/>
  <c r="D16" i="7"/>
  <c r="D15" i="7"/>
  <c r="O21" i="2"/>
  <c r="E19" i="3" l="1"/>
  <c r="D28" i="5"/>
  <c r="D20" i="5"/>
  <c r="H33" i="3"/>
  <c r="G33" i="3"/>
  <c r="D33" i="3"/>
  <c r="H32" i="3"/>
  <c r="G32" i="3"/>
  <c r="E32" i="3"/>
  <c r="D32" i="3"/>
  <c r="H31" i="3"/>
  <c r="G31" i="3"/>
  <c r="E31" i="3"/>
  <c r="D31" i="3"/>
  <c r="H30" i="3"/>
  <c r="G30" i="3"/>
  <c r="E30" i="3"/>
  <c r="D30" i="3"/>
  <c r="H29" i="3"/>
  <c r="G29" i="3"/>
  <c r="E29" i="3"/>
  <c r="D29" i="3"/>
  <c r="H28" i="3"/>
  <c r="G28" i="3"/>
  <c r="E28" i="3"/>
  <c r="D28" i="3"/>
  <c r="H27" i="3"/>
  <c r="G27" i="3"/>
  <c r="E27" i="3"/>
  <c r="D27" i="3"/>
  <c r="H26" i="3"/>
  <c r="H24" i="3"/>
  <c r="G24" i="3"/>
  <c r="G26" i="3" s="1"/>
  <c r="D24" i="3"/>
  <c r="G22" i="3"/>
  <c r="D22" i="3"/>
  <c r="H20" i="3"/>
  <c r="G20" i="3"/>
  <c r="D20" i="3"/>
  <c r="H14" i="3"/>
  <c r="G14" i="3"/>
  <c r="E14" i="3"/>
  <c r="D14" i="3"/>
  <c r="H13" i="3"/>
  <c r="G13" i="3"/>
  <c r="E13" i="3"/>
  <c r="D13" i="3"/>
  <c r="H12" i="3"/>
  <c r="G12" i="3"/>
  <c r="D12" i="3"/>
  <c r="H11" i="3"/>
  <c r="G11" i="3"/>
  <c r="D11" i="3"/>
  <c r="H10" i="3"/>
  <c r="G10" i="3"/>
  <c r="D10" i="3"/>
  <c r="H9" i="3"/>
  <c r="G9" i="3"/>
  <c r="D9" i="3"/>
  <c r="H8" i="3"/>
  <c r="G8" i="3"/>
  <c r="D8" i="3"/>
  <c r="H7" i="3"/>
  <c r="G7" i="3"/>
  <c r="D7" i="3"/>
  <c r="H6" i="3"/>
  <c r="G6" i="3"/>
  <c r="D6" i="3"/>
  <c r="H5" i="3"/>
  <c r="G5" i="3"/>
  <c r="Z41" i="2"/>
  <c r="O41" i="2"/>
  <c r="Z40" i="2"/>
  <c r="O40" i="2"/>
  <c r="Z39" i="2"/>
  <c r="O39" i="2"/>
  <c r="Z38" i="2"/>
  <c r="O38" i="2"/>
  <c r="Z37" i="2"/>
  <c r="O37" i="2"/>
  <c r="Z36" i="2"/>
  <c r="O36" i="2"/>
  <c r="Z35" i="2"/>
  <c r="O35" i="2"/>
  <c r="Z34" i="2"/>
  <c r="O34" i="2"/>
  <c r="Z33" i="2"/>
  <c r="O33" i="2"/>
  <c r="Z32" i="2"/>
  <c r="O32" i="2"/>
  <c r="Z31" i="2"/>
  <c r="O31" i="2"/>
  <c r="Z30" i="2"/>
  <c r="O30" i="2"/>
  <c r="Z29" i="2"/>
  <c r="O29" i="2"/>
  <c r="Z28" i="2"/>
  <c r="O28" i="2"/>
  <c r="Z27" i="2"/>
  <c r="O27" i="2"/>
  <c r="Z26" i="2"/>
  <c r="O26" i="2"/>
  <c r="Z25" i="2"/>
  <c r="O25" i="2"/>
  <c r="Z24" i="2"/>
  <c r="O24" i="2"/>
  <c r="Z23" i="2"/>
  <c r="O23" i="2"/>
  <c r="Z22" i="2"/>
  <c r="O22" i="2"/>
  <c r="Z20" i="2"/>
  <c r="O20" i="2"/>
  <c r="Z19" i="2"/>
  <c r="O19" i="2"/>
  <c r="Z18" i="2"/>
  <c r="O18" i="2"/>
  <c r="Z17" i="2"/>
  <c r="O17" i="2"/>
  <c r="Z16" i="2"/>
  <c r="O16" i="2"/>
  <c r="Z15" i="2"/>
  <c r="O15" i="2"/>
  <c r="Z14" i="2"/>
  <c r="O14" i="2"/>
  <c r="Z13" i="2"/>
  <c r="O13" i="2"/>
  <c r="Z12" i="2"/>
  <c r="O12" i="2"/>
  <c r="Z11" i="2"/>
  <c r="O11" i="2"/>
  <c r="Z10" i="2"/>
  <c r="O10" i="2"/>
  <c r="Z9" i="2"/>
  <c r="O9" i="2"/>
  <c r="Z8" i="2"/>
  <c r="O8" i="2"/>
  <c r="Z7" i="2"/>
  <c r="O7" i="2"/>
  <c r="Z6" i="2"/>
  <c r="O6" i="2"/>
  <c r="Z5" i="2"/>
  <c r="O5" i="2"/>
  <c r="Z4" i="2"/>
  <c r="O4" i="2"/>
  <c r="H18" i="3" l="1"/>
  <c r="I29" i="3"/>
  <c r="I31" i="3"/>
  <c r="I27" i="3"/>
  <c r="I33" i="3"/>
  <c r="D19" i="3"/>
  <c r="H25" i="3"/>
  <c r="H19" i="3"/>
  <c r="I28" i="3"/>
  <c r="I30" i="3"/>
  <c r="I32" i="3"/>
  <c r="D18" i="3"/>
  <c r="G25" i="3"/>
  <c r="G19" i="3"/>
  <c r="H22" i="3"/>
  <c r="E25" i="3"/>
  <c r="I7" i="3"/>
  <c r="I8" i="3"/>
  <c r="I9" i="3"/>
  <c r="I10" i="3"/>
  <c r="I12" i="3"/>
  <c r="I13" i="3"/>
  <c r="I24" i="3"/>
  <c r="H15" i="3"/>
  <c r="I25" i="3"/>
  <c r="D15" i="3"/>
  <c r="I14" i="3"/>
  <c r="D21" i="3"/>
  <c r="D23" i="3"/>
  <c r="D26" i="3"/>
  <c r="H23" i="3"/>
  <c r="E15" i="3"/>
  <c r="E16" i="3"/>
  <c r="E17" i="3"/>
  <c r="E18" i="3"/>
  <c r="E21" i="3"/>
  <c r="E23" i="3"/>
  <c r="H16" i="3"/>
  <c r="G15" i="3"/>
  <c r="G16" i="3"/>
  <c r="G17" i="3"/>
  <c r="G18" i="3"/>
  <c r="G23" i="3"/>
  <c r="D15" i="5"/>
  <c r="D16" i="5"/>
  <c r="D22" i="5"/>
  <c r="D17" i="5"/>
  <c r="D26" i="5"/>
  <c r="D24" i="5"/>
  <c r="D18" i="5"/>
  <c r="D25" i="3"/>
  <c r="I6" i="3"/>
  <c r="H17" i="3"/>
  <c r="G21" i="3"/>
  <c r="I11" i="3"/>
  <c r="D16" i="3"/>
  <c r="D17" i="3"/>
  <c r="I20" i="3"/>
  <c r="H21" i="3"/>
  <c r="F18" i="3" l="1"/>
  <c r="F25" i="3"/>
  <c r="F17" i="3"/>
  <c r="F15" i="3"/>
  <c r="I5" i="3"/>
  <c r="F16" i="3"/>
</calcChain>
</file>

<file path=xl/sharedStrings.xml><?xml version="1.0" encoding="utf-8"?>
<sst xmlns="http://schemas.openxmlformats.org/spreadsheetml/2006/main" count="1372" uniqueCount="132">
  <si>
    <t>Rozbaľovací zoznam na št. programy</t>
  </si>
  <si>
    <t>Bc.</t>
  </si>
  <si>
    <t>Mgr.</t>
  </si>
  <si>
    <t>PhD.</t>
  </si>
  <si>
    <t>Rozbaľovací zoznam na otvorený a zatvorený št. program</t>
  </si>
  <si>
    <t>Áno</t>
  </si>
  <si>
    <t>Nie</t>
  </si>
  <si>
    <t>Rozbaľovací zoznam na jazyk št. programu</t>
  </si>
  <si>
    <t>slovenský jazyk</t>
  </si>
  <si>
    <t>áno</t>
  </si>
  <si>
    <t>anglický jazyk</t>
  </si>
  <si>
    <t>nie</t>
  </si>
  <si>
    <t>nemecký jazyk</t>
  </si>
  <si>
    <t>Rozbaľovací zoznam na formu štúdia</t>
  </si>
  <si>
    <t>denná</t>
  </si>
  <si>
    <t>externá</t>
  </si>
  <si>
    <t>In-13a</t>
  </si>
  <si>
    <t>In-09a</t>
  </si>
  <si>
    <t>In-09b</t>
  </si>
  <si>
    <t>In-09c</t>
  </si>
  <si>
    <t>In-09d</t>
  </si>
  <si>
    <t>In-09e</t>
  </si>
  <si>
    <t>In-09f</t>
  </si>
  <si>
    <t>In-12a</t>
  </si>
  <si>
    <t>In-14a</t>
  </si>
  <si>
    <t>In-15</t>
  </si>
  <si>
    <t>In-18</t>
  </si>
  <si>
    <t>In-16a</t>
  </si>
  <si>
    <t>In-16b</t>
  </si>
  <si>
    <t>In-17</t>
  </si>
  <si>
    <t>In-10a</t>
  </si>
  <si>
    <t>In-11</t>
  </si>
  <si>
    <t>Kód
št.programu</t>
  </si>
  <si>
    <t>Názov študijného programu</t>
  </si>
  <si>
    <t>stupeň štúdia
(Vyberte z ponuky zoznamu Bc., Mgr. PhD.)</t>
  </si>
  <si>
    <t>forma štúdia
(Vyberte z ponuky zoznamu denná/externá)</t>
  </si>
  <si>
    <t>1. jazyk uskutočňovania
(Vyberte z ponuky zoznamu)</t>
  </si>
  <si>
    <t>2. jazyk uskutočňovania
(Vyberte z ponuky zoznamu)</t>
  </si>
  <si>
    <t>Iný ako slovenský jazyk št. programu</t>
  </si>
  <si>
    <t>Počet študentov k 31. 10</t>
  </si>
  <si>
    <t>Počet študentov 
s iným ako slovenským občianstvom
(počet zahraničných študentov)</t>
  </si>
  <si>
    <t>Počet študentov 
v nadštandarde</t>
  </si>
  <si>
    <t>Roky nadštandardnej dĺžky štúdia 
(spočítaná dĺžka nadštandardnej dĺžky štúdia spolu za št. program)</t>
  </si>
  <si>
    <t>Počet absolventov 
od 1.9 do 31.8.</t>
  </si>
  <si>
    <t>Počet odhalených akademických podvodov
od 1.9. do 31.8.
(vrátane plagiátov)</t>
  </si>
  <si>
    <t>Počet plagiátov
od 1.9. do 31.8.</t>
  </si>
  <si>
    <t>Počet disciplinárnych konaní
od 1.9. do 31.8.</t>
  </si>
  <si>
    <t>Počet študentov prvého roka štúdia, 
ktorí predčasne ukončili štúdium</t>
  </si>
  <si>
    <t>Predčasné ukončenie štúdia v ďalších rokoch štúdia
(počet predčasne ukončených študentov v 2. a vyššom r.)</t>
  </si>
  <si>
    <t>(Vyberte z ponuky zoznamu 
áno/nie)</t>
  </si>
  <si>
    <t>1. rok štúdia</t>
  </si>
  <si>
    <t>2. rok štúdia</t>
  </si>
  <si>
    <t>3. rok štúdia</t>
  </si>
  <si>
    <t>4. rok štúdia</t>
  </si>
  <si>
    <t>5. rok 
štúdia</t>
  </si>
  <si>
    <t>6. rok štúdia</t>
  </si>
  <si>
    <t>spolu</t>
  </si>
  <si>
    <t>vylúčenie 
zo štúdia</t>
  </si>
  <si>
    <t>napomenutie</t>
  </si>
  <si>
    <t>bez následkov</t>
  </si>
  <si>
    <t>podmienečné vylúčenie</t>
  </si>
  <si>
    <t>vylúčenie pre neprospech</t>
  </si>
  <si>
    <t>zanechanie štúdia</t>
  </si>
  <si>
    <t>zmena ŠP</t>
  </si>
  <si>
    <t>iný 
dôvod</t>
  </si>
  <si>
    <t xml:space="preserve">Spolu </t>
  </si>
  <si>
    <t>kontrolný stĺpec</t>
  </si>
  <si>
    <t>počet študentov v 1. roku štúdia</t>
  </si>
  <si>
    <t>počet študentov v 2. roku štúdia</t>
  </si>
  <si>
    <t>počet študentov v 3. roku štúdia</t>
  </si>
  <si>
    <t>počet študentov v 4. roku štúdia</t>
  </si>
  <si>
    <t>počet študentov v 5. roku štúdia</t>
  </si>
  <si>
    <t>počet študentov v 6. roku štúdia</t>
  </si>
  <si>
    <t>počet študentov prvého roka štúdia, ktorí predčasne ukončili štúdium - vylúčenie pre neprospech</t>
  </si>
  <si>
    <t>počet študentov prvého roka štúdia, ktorí predčasne ukončili štúdium -  zanechanie štúdia</t>
  </si>
  <si>
    <t>počet študentov prvého roka štúdia, ktorí predčasne ukončili štúdium -  zmena ŠP</t>
  </si>
  <si>
    <t>počet študentov prvého roka štúdia, ktorí predčasne ukončili štúdium - iný dôvod</t>
  </si>
  <si>
    <t>In-10b</t>
  </si>
  <si>
    <t>podiel študentov prvého roka štúdia, ktorí predčasne ukončili štúdium - vylúčenie pre neprospech</t>
  </si>
  <si>
    <t>podiel študentov prvého roka štúdia, ktorí predčasne ukončili štúdium - zanechanie štúdia</t>
  </si>
  <si>
    <t>podiel študentov prvého roka štúdia, ktorí predčasne ukončili štúdium - zmena ŠP</t>
  </si>
  <si>
    <t>podiel študentov prvého roka štúdia, ktorí predčasne ukončili štúdium - iný dôvod</t>
  </si>
  <si>
    <t>miera predčasného ukončenia štúdia v ďalších rokoch štúdia</t>
  </si>
  <si>
    <t>*miera ako percentuálne vyjadrenie študentov 2. a vyššieho ročníka predčasne ukončených zo všetkých študentov 2. a vyššieho ročníka</t>
  </si>
  <si>
    <t>počet zahraničných študentov z celkového počtu študentov</t>
  </si>
  <si>
    <t>In-12b</t>
  </si>
  <si>
    <t>podiel zahraničných študentov z celkového počtu študentov</t>
  </si>
  <si>
    <t>počet študentov s iným ako slovenským občianstvom študujúcich v inom ako slovenskom jazyku z celkového počtu študentov</t>
  </si>
  <si>
    <t>In-13b</t>
  </si>
  <si>
    <t>podiel študentov s iným ako slovenským občianstvom študujúcich v inom ako slovenskom jazyku z celkového počtu študentov</t>
  </si>
  <si>
    <t>počet študentov prekračujúcich štandardnú dĺžku štúdia</t>
  </si>
  <si>
    <t>In-14b</t>
  </si>
  <si>
    <t>podiel študentov prekračujúcich štandardnú dĺžku štúdia</t>
  </si>
  <si>
    <t>priemerná dĺžka nadštandardnej dĺžky štúdia</t>
  </si>
  <si>
    <t>*podiel súčtu dĺžky rokov a počtu študentov v nadštandarde</t>
  </si>
  <si>
    <t>počet odhalených akademických podvodov</t>
  </si>
  <si>
    <t>dlzka rokov delene pocet studentov bez bc, mgr. Phd iba celkovo za st. program</t>
  </si>
  <si>
    <t>z toho počet odhalených akademických podvodov - plagiátov</t>
  </si>
  <si>
    <t>počet disciplinárnych konaní - vylúčenie zo štúdia</t>
  </si>
  <si>
    <t>počet disciplinárnych konaní - napomenutie</t>
  </si>
  <si>
    <t>počet disciplinárnych konaní - bez následkov</t>
  </si>
  <si>
    <t>počet disciplinárnych konaní - podmienečné vylúčenie</t>
  </si>
  <si>
    <t>počet absolventov</t>
  </si>
  <si>
    <t>Indikátory (ukazovatele) pre študijný program</t>
  </si>
  <si>
    <t>predčasné ukončenie štúdia v ďalších rokoch štúdia (počet predčasne ukončených študentov v 2. a vyššom r.)</t>
  </si>
  <si>
    <t>roky nadštandardnej dĺžky štúdia (spočítaná dĺžka nadštandardnej dĺžky štúdia spolu za št. program)</t>
  </si>
  <si>
    <t>vyplní ŠO</t>
  </si>
  <si>
    <t>vyplní prodekan pre vzdelávanie</t>
  </si>
  <si>
    <t>Údaje v tomto hárku sú prepojené na údaje v hárku Indikátory vzdelávania FF, tu sa žiadne údaje už nevypĺňajú</t>
  </si>
  <si>
    <t>*ak je št. program poskytovaný len v slovenskom jazyku, zadá sa tu počet študentov iného občianstva študujúcich v cudzom jazyku 0</t>
  </si>
  <si>
    <t>vyplní ŠO a Odd. pre vedu</t>
  </si>
  <si>
    <t>kód ŠP</t>
  </si>
  <si>
    <t>názov ŠP</t>
  </si>
  <si>
    <t>stupeň</t>
  </si>
  <si>
    <t>forma</t>
  </si>
  <si>
    <t>Katolícka teológia (KE)</t>
  </si>
  <si>
    <t>Katolícka teológia (SK)</t>
  </si>
  <si>
    <t>Katolícka teológia</t>
  </si>
  <si>
    <t>Sociálna práca (KE)</t>
  </si>
  <si>
    <t>Sociálna práca (SK)</t>
  </si>
  <si>
    <t>Charitatívna a misijná práca</t>
  </si>
  <si>
    <t>Učiteľstvo náboženskej výchovy</t>
  </si>
  <si>
    <t>Učiteľstvo hudby a cirkevnej hudby</t>
  </si>
  <si>
    <t>spojený 1. a 2.</t>
  </si>
  <si>
    <t>Sociálna práca</t>
  </si>
  <si>
    <t>Mgr</t>
  </si>
  <si>
    <t>Učiteľstvo hodby a cirkevnej hudby</t>
  </si>
  <si>
    <t>Indikátory (ukazovatele) pre Teologickú  fakultu KU</t>
  </si>
  <si>
    <t>KE</t>
  </si>
  <si>
    <t>SK</t>
  </si>
  <si>
    <t xml:space="preserve">Teologická fakulta KU </t>
  </si>
  <si>
    <t>Ak. rok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</si>
</sst>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7030A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93">
    <xf numFmtId="0" fontId="0" fillId="0" borderId="0" xfId="0"/>
    <xf numFmtId="0" fontId="2" fillId="2" borderId="1" xfId="0" applyFont="1" applyFill="1" applyBorder="1"/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10" fontId="0" fillId="0" borderId="1" xfId="0" applyNumberFormat="1" applyBorder="1"/>
    <xf numFmtId="10" fontId="1" fillId="0" borderId="1" xfId="1" applyNumberFormat="1" applyFont="1" applyBorder="1"/>
    <xf numFmtId="10" fontId="1" fillId="0" borderId="0" xfId="1" applyNumberFormat="1" applyFont="1" applyBorder="1"/>
    <xf numFmtId="1" fontId="1" fillId="0" borderId="1" xfId="1" applyNumberFormat="1" applyFont="1" applyFill="1" applyBorder="1"/>
    <xf numFmtId="1" fontId="0" fillId="0" borderId="1" xfId="0" applyNumberFormat="1" applyBorder="1"/>
    <xf numFmtId="10" fontId="1" fillId="0" borderId="1" xfId="1" applyNumberFormat="1" applyFont="1" applyFill="1" applyBorder="1"/>
    <xf numFmtId="10" fontId="0" fillId="0" borderId="0" xfId="0" applyNumberFormat="1"/>
    <xf numFmtId="164" fontId="0" fillId="0" borderId="1" xfId="0" applyNumberFormat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2" fillId="2" borderId="6" xfId="0" applyFont="1" applyFill="1" applyBorder="1"/>
    <xf numFmtId="0" fontId="2" fillId="2" borderId="10" xfId="0" applyFont="1" applyFill="1" applyBorder="1"/>
    <xf numFmtId="1" fontId="4" fillId="0" borderId="1" xfId="0" applyNumberFormat="1" applyFont="1" applyBorder="1"/>
    <xf numFmtId="0" fontId="0" fillId="5" borderId="1" xfId="0" applyFill="1" applyBorder="1"/>
    <xf numFmtId="1" fontId="0" fillId="5" borderId="1" xfId="0" applyNumberFormat="1" applyFill="1" applyBorder="1"/>
    <xf numFmtId="0" fontId="4" fillId="5" borderId="1" xfId="0" applyFont="1" applyFill="1" applyBorder="1"/>
    <xf numFmtId="1" fontId="1" fillId="5" borderId="1" xfId="1" applyNumberFormat="1" applyFont="1" applyFill="1" applyBorder="1"/>
    <xf numFmtId="0" fontId="0" fillId="6" borderId="1" xfId="0" applyFill="1" applyBorder="1"/>
    <xf numFmtId="0" fontId="2" fillId="6" borderId="0" xfId="0" applyFont="1" applyFill="1"/>
    <xf numFmtId="0" fontId="2" fillId="5" borderId="0" xfId="0" applyFont="1" applyFill="1"/>
    <xf numFmtId="0" fontId="0" fillId="3" borderId="3" xfId="0" applyFill="1" applyBorder="1" applyAlignment="1">
      <alignment horizontal="center"/>
    </xf>
    <xf numFmtId="0" fontId="2" fillId="0" borderId="10" xfId="0" applyFont="1" applyBorder="1" applyAlignment="1">
      <alignment horizontal="justify" vertical="center"/>
    </xf>
    <xf numFmtId="0" fontId="0" fillId="6" borderId="12" xfId="0" applyFill="1" applyBorder="1"/>
    <xf numFmtId="0" fontId="0" fillId="6" borderId="13" xfId="0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/>
    </xf>
    <xf numFmtId="0" fontId="5" fillId="5" borderId="11" xfId="2" applyFont="1" applyFill="1" applyBorder="1"/>
    <xf numFmtId="0" fontId="5" fillId="5" borderId="1" xfId="2" applyFont="1" applyFill="1" applyBorder="1"/>
    <xf numFmtId="0" fontId="7" fillId="5" borderId="1" xfId="0" applyFont="1" applyFill="1" applyBorder="1"/>
    <xf numFmtId="0" fontId="7" fillId="5" borderId="10" xfId="0" applyFont="1" applyFill="1" applyBorder="1"/>
    <xf numFmtId="0" fontId="5" fillId="5" borderId="1" xfId="0" applyFont="1" applyFill="1" applyBorder="1"/>
    <xf numFmtId="0" fontId="5" fillId="0" borderId="1" xfId="0" applyFont="1" applyBorder="1"/>
    <xf numFmtId="0" fontId="5" fillId="6" borderId="3" xfId="0" applyFont="1" applyFill="1" applyBorder="1"/>
    <xf numFmtId="0" fontId="5" fillId="6" borderId="1" xfId="0" applyFont="1" applyFill="1" applyBorder="1"/>
    <xf numFmtId="0" fontId="5" fillId="6" borderId="6" xfId="0" applyFont="1" applyFill="1" applyBorder="1"/>
    <xf numFmtId="0" fontId="5" fillId="0" borderId="6" xfId="0" applyFont="1" applyBorder="1"/>
    <xf numFmtId="0" fontId="5" fillId="5" borderId="6" xfId="0" applyFont="1" applyFill="1" applyBorder="1"/>
    <xf numFmtId="0" fontId="6" fillId="5" borderId="0" xfId="0" applyFont="1" applyFill="1"/>
    <xf numFmtId="0" fontId="5" fillId="6" borderId="2" xfId="0" applyFont="1" applyFill="1" applyBorder="1"/>
    <xf numFmtId="0" fontId="5" fillId="6" borderId="7" xfId="0" applyFont="1" applyFill="1" applyBorder="1"/>
    <xf numFmtId="0" fontId="5" fillId="5" borderId="5" xfId="0" applyFont="1" applyFill="1" applyBorder="1"/>
    <xf numFmtId="0" fontId="5" fillId="5" borderId="3" xfId="0" applyFont="1" applyFill="1" applyBorder="1"/>
    <xf numFmtId="0" fontId="6" fillId="6" borderId="0" xfId="0" applyFont="1" applyFill="1"/>
    <xf numFmtId="0" fontId="5" fillId="5" borderId="3" xfId="2" applyFont="1" applyFill="1" applyBorder="1" applyAlignment="1">
      <alignment wrapText="1"/>
    </xf>
    <xf numFmtId="0" fontId="5" fillId="5" borderId="1" xfId="2" applyFont="1" applyFill="1" applyBorder="1" applyAlignment="1">
      <alignment wrapText="1"/>
    </xf>
    <xf numFmtId="0" fontId="5" fillId="5" borderId="10" xfId="2" applyFont="1" applyFill="1" applyBorder="1"/>
    <xf numFmtId="0" fontId="5" fillId="5" borderId="10" xfId="0" applyFont="1" applyFill="1" applyBorder="1"/>
    <xf numFmtId="0" fontId="8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7" fillId="5" borderId="3" xfId="2" applyFont="1" applyFill="1" applyBorder="1" applyAlignment="1">
      <alignment wrapText="1"/>
    </xf>
    <xf numFmtId="0" fontId="7" fillId="5" borderId="3" xfId="2" applyFont="1" applyFill="1" applyBorder="1"/>
    <xf numFmtId="0" fontId="7" fillId="5" borderId="1" xfId="2" applyFont="1" applyFill="1" applyBorder="1"/>
    <xf numFmtId="0" fontId="9" fillId="4" borderId="0" xfId="0" applyFont="1" applyFill="1"/>
    <xf numFmtId="0" fontId="10" fillId="0" borderId="0" xfId="0" applyFont="1"/>
    <xf numFmtId="0" fontId="2" fillId="7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</cellXfs>
  <cellStyles count="3">
    <cellStyle name="Normálna" xfId="0" builtinId="0"/>
    <cellStyle name="Normálne 2" xfId="2" xr:uid="{00000000-0005-0000-0000-000001000000}"/>
    <cellStyle name="Percentá" xfId="1" builtinId="5"/>
  </cellStyles>
  <dxfs count="0"/>
  <tableStyles count="0" defaultTableStyle="TableStyleMedium2" defaultPivotStyle="PivotStyleLight16"/>
  <colors>
    <mruColors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D18"/>
  <sheetViews>
    <sheetView workbookViewId="0">
      <selection activeCell="C34" sqref="C34"/>
    </sheetView>
  </sheetViews>
  <sheetFormatPr defaultColWidth="8.88671875" defaultRowHeight="14.4" x14ac:dyDescent="0.3"/>
  <sheetData>
    <row r="1" spans="1:4" x14ac:dyDescent="0.3">
      <c r="A1" t="s">
        <v>0</v>
      </c>
    </row>
    <row r="2" spans="1:4" x14ac:dyDescent="0.3">
      <c r="A2" t="s">
        <v>1</v>
      </c>
    </row>
    <row r="3" spans="1:4" x14ac:dyDescent="0.3">
      <c r="A3" t="s">
        <v>2</v>
      </c>
    </row>
    <row r="4" spans="1:4" x14ac:dyDescent="0.3">
      <c r="A4" t="s">
        <v>3</v>
      </c>
    </row>
    <row r="6" spans="1:4" x14ac:dyDescent="0.3">
      <c r="A6" t="s">
        <v>4</v>
      </c>
    </row>
    <row r="7" spans="1:4" x14ac:dyDescent="0.3">
      <c r="A7" t="s">
        <v>5</v>
      </c>
    </row>
    <row r="8" spans="1:4" x14ac:dyDescent="0.3">
      <c r="A8" t="s">
        <v>6</v>
      </c>
    </row>
    <row r="10" spans="1:4" x14ac:dyDescent="0.3">
      <c r="A10" t="s">
        <v>7</v>
      </c>
    </row>
    <row r="11" spans="1:4" x14ac:dyDescent="0.3">
      <c r="A11" t="s">
        <v>8</v>
      </c>
      <c r="D11" t="s">
        <v>9</v>
      </c>
    </row>
    <row r="12" spans="1:4" x14ac:dyDescent="0.3">
      <c r="A12" t="s">
        <v>10</v>
      </c>
      <c r="D12" t="s">
        <v>11</v>
      </c>
    </row>
    <row r="13" spans="1:4" x14ac:dyDescent="0.3">
      <c r="A13" t="s">
        <v>12</v>
      </c>
    </row>
    <row r="16" spans="1:4" x14ac:dyDescent="0.3">
      <c r="A16" t="s">
        <v>13</v>
      </c>
    </row>
    <row r="17" spans="1:1" x14ac:dyDescent="0.3">
      <c r="A17" t="s">
        <v>14</v>
      </c>
    </row>
    <row r="18" spans="1:1" x14ac:dyDescent="0.3">
      <c r="A18" t="s"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B2:I35"/>
  <sheetViews>
    <sheetView zoomScale="94" zoomScaleNormal="94" workbookViewId="0">
      <selection activeCell="A3" sqref="A3:XFD3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>
        <v>24955</v>
      </c>
      <c r="C4" t="s">
        <v>119</v>
      </c>
      <c r="D4" s="18" t="s">
        <v>1</v>
      </c>
      <c r="E4" t="s">
        <v>14</v>
      </c>
    </row>
    <row r="5" spans="2:6" x14ac:dyDescent="0.3">
      <c r="B5" s="1" t="s">
        <v>17</v>
      </c>
      <c r="C5" s="3" t="s">
        <v>67</v>
      </c>
      <c r="D5" s="23">
        <v>45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36</v>
      </c>
    </row>
    <row r="7" spans="2:6" x14ac:dyDescent="0.3">
      <c r="B7" s="1" t="s">
        <v>19</v>
      </c>
      <c r="C7" s="3" t="s">
        <v>69</v>
      </c>
      <c r="D7" s="23">
        <v>37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3</v>
      </c>
    </row>
    <row r="12" spans="2:6" x14ac:dyDescent="0.3">
      <c r="B12" s="1" t="s">
        <v>30</v>
      </c>
      <c r="C12" s="3" t="s">
        <v>74</v>
      </c>
      <c r="D12" s="23">
        <v>1</v>
      </c>
    </row>
    <row r="13" spans="2:6" x14ac:dyDescent="0.3">
      <c r="B13" s="1" t="s">
        <v>30</v>
      </c>
      <c r="C13" s="3" t="s">
        <v>75</v>
      </c>
      <c r="D13" s="23">
        <v>4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6.6666666666666666E-2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2.2222222222222223E-2</v>
      </c>
    </row>
    <row r="17" spans="2:9" x14ac:dyDescent="0.3">
      <c r="B17" s="20" t="s">
        <v>77</v>
      </c>
      <c r="C17" s="3" t="s">
        <v>80</v>
      </c>
      <c r="D17" s="7">
        <f t="shared" si="0"/>
        <v>8.8888888888888892E-2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4</v>
      </c>
    </row>
    <row r="20" spans="2:9" x14ac:dyDescent="0.3">
      <c r="B20" s="1" t="s">
        <v>31</v>
      </c>
      <c r="C20" s="3" t="s">
        <v>82</v>
      </c>
      <c r="D20" s="7">
        <f>D19/SUM(D6:D10)</f>
        <v>5.4794520547945202E-2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29</v>
      </c>
    </row>
  </sheetData>
  <pageMargins left="0.7" right="0.7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B2:I35"/>
  <sheetViews>
    <sheetView zoomScale="85" zoomScaleNormal="85" workbookViewId="0">
      <selection activeCell="I22" sqref="I22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>
        <v>24957</v>
      </c>
      <c r="C4" t="s">
        <v>119</v>
      </c>
      <c r="D4" s="18" t="s">
        <v>2</v>
      </c>
      <c r="E4" t="s">
        <v>14</v>
      </c>
    </row>
    <row r="5" spans="2:6" x14ac:dyDescent="0.3">
      <c r="B5" s="1" t="s">
        <v>17</v>
      </c>
      <c r="C5" s="3" t="s">
        <v>67</v>
      </c>
      <c r="D5" s="23">
        <v>48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40</v>
      </c>
    </row>
    <row r="7" spans="2:6" x14ac:dyDescent="0.3">
      <c r="B7" s="1" t="s">
        <v>19</v>
      </c>
      <c r="C7" s="3" t="s">
        <v>69</v>
      </c>
      <c r="D7" s="23">
        <v>0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5</v>
      </c>
    </row>
    <row r="12" spans="2:6" x14ac:dyDescent="0.3">
      <c r="B12" s="1" t="s">
        <v>30</v>
      </c>
      <c r="C12" s="3" t="s">
        <v>74</v>
      </c>
      <c r="D12" s="23">
        <v>7</v>
      </c>
    </row>
    <row r="13" spans="2:6" x14ac:dyDescent="0.3">
      <c r="B13" s="1" t="s">
        <v>30</v>
      </c>
      <c r="C13" s="3" t="s">
        <v>75</v>
      </c>
      <c r="D13" s="23">
        <v>6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0.10416666666666667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0.14583333333333334</v>
      </c>
    </row>
    <row r="17" spans="2:9" x14ac:dyDescent="0.3">
      <c r="B17" s="20" t="s">
        <v>77</v>
      </c>
      <c r="C17" s="3" t="s">
        <v>80</v>
      </c>
      <c r="D17" s="7">
        <f t="shared" si="0"/>
        <v>0.125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24</v>
      </c>
    </row>
    <row r="20" spans="2:9" x14ac:dyDescent="0.3">
      <c r="B20" s="1" t="s">
        <v>31</v>
      </c>
      <c r="C20" s="3" t="s">
        <v>82</v>
      </c>
      <c r="D20" s="7">
        <f>D19/SUM(D6:D10)</f>
        <v>0.6</v>
      </c>
    </row>
    <row r="21" spans="2:9" x14ac:dyDescent="0.3">
      <c r="B21" s="21" t="s">
        <v>23</v>
      </c>
      <c r="C21" s="3" t="s">
        <v>84</v>
      </c>
      <c r="D21" s="25">
        <v>2</v>
      </c>
    </row>
    <row r="22" spans="2:9" x14ac:dyDescent="0.3">
      <c r="B22" s="1" t="s">
        <v>85</v>
      </c>
      <c r="C22" s="3" t="s">
        <v>86</v>
      </c>
      <c r="D22" s="8">
        <f>D21/SUM(D5:D10)</f>
        <v>2.2727272727272728E-2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37</v>
      </c>
    </row>
  </sheetData>
  <pageMargins left="0.7" right="0.7" top="0.75" bottom="0.75" header="0.3" footer="0.3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B2:I35"/>
  <sheetViews>
    <sheetView zoomScale="91" zoomScaleNormal="91" workbookViewId="0">
      <selection activeCell="D15" sqref="D15:F16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>
        <v>183491</v>
      </c>
      <c r="C4" t="s">
        <v>126</v>
      </c>
      <c r="D4" s="18" t="s">
        <v>1</v>
      </c>
      <c r="E4" t="s">
        <v>14</v>
      </c>
    </row>
    <row r="5" spans="2:6" x14ac:dyDescent="0.3">
      <c r="B5" s="1" t="s">
        <v>17</v>
      </c>
      <c r="C5" s="3" t="s">
        <v>67</v>
      </c>
      <c r="D5" s="23">
        <v>32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25</v>
      </c>
    </row>
    <row r="7" spans="2:6" x14ac:dyDescent="0.3">
      <c r="B7" s="1" t="s">
        <v>19</v>
      </c>
      <c r="C7" s="3" t="s">
        <v>69</v>
      </c>
      <c r="D7" s="23">
        <v>22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2</v>
      </c>
    </row>
    <row r="20" spans="2:9" x14ac:dyDescent="0.3">
      <c r="B20" s="1" t="s">
        <v>31</v>
      </c>
      <c r="C20" s="3" t="s">
        <v>82</v>
      </c>
      <c r="D20" s="7">
        <f>D19/SUM(D6:D10)</f>
        <v>4.2553191489361701E-2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20</v>
      </c>
    </row>
  </sheetData>
  <pageMargins left="0.7" right="0.7" top="0.75" bottom="0.75" header="0.3" footer="0.3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B2:I35"/>
  <sheetViews>
    <sheetView zoomScale="86" zoomScaleNormal="86" workbookViewId="0">
      <selection activeCell="G32" sqref="G32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>
        <v>183492</v>
      </c>
      <c r="C4" t="s">
        <v>122</v>
      </c>
      <c r="D4" s="18" t="s">
        <v>2</v>
      </c>
      <c r="E4" t="s">
        <v>14</v>
      </c>
    </row>
    <row r="5" spans="2:6" x14ac:dyDescent="0.3">
      <c r="B5" s="1" t="s">
        <v>17</v>
      </c>
      <c r="C5" s="3" t="s">
        <v>67</v>
      </c>
      <c r="D5" s="23">
        <v>20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8</v>
      </c>
    </row>
    <row r="7" spans="2:6" x14ac:dyDescent="0.3">
      <c r="B7" s="1" t="s">
        <v>19</v>
      </c>
      <c r="C7" s="3" t="s">
        <v>69</v>
      </c>
      <c r="D7" s="23">
        <v>0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0</v>
      </c>
    </row>
    <row r="20" spans="2:9" x14ac:dyDescent="0.3">
      <c r="B20" s="1" t="s">
        <v>31</v>
      </c>
      <c r="C20" s="3" t="s">
        <v>82</v>
      </c>
      <c r="D20" s="7">
        <f>D19/SUM(D6:D10)</f>
        <v>0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7</v>
      </c>
    </row>
  </sheetData>
  <pageMargins left="0.7" right="0.7" top="0.75" bottom="0.75" header="0.3" footer="0.3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B2:I35"/>
  <sheetViews>
    <sheetView zoomScale="95" zoomScaleNormal="95" workbookViewId="0">
      <selection activeCell="B4" sqref="B4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6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 s="88">
        <v>30096</v>
      </c>
      <c r="C4" t="s">
        <v>120</v>
      </c>
      <c r="D4" s="18" t="s">
        <v>3</v>
      </c>
      <c r="E4" t="s">
        <v>14</v>
      </c>
    </row>
    <row r="5" spans="2:6" x14ac:dyDescent="0.3">
      <c r="B5" s="1" t="s">
        <v>17</v>
      </c>
      <c r="C5" s="3" t="s">
        <v>67</v>
      </c>
      <c r="D5" s="23">
        <v>0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4</v>
      </c>
    </row>
    <row r="7" spans="2:6" x14ac:dyDescent="0.3">
      <c r="B7" s="1" t="s">
        <v>19</v>
      </c>
      <c r="C7" s="3" t="s">
        <v>69</v>
      </c>
      <c r="D7" s="23">
        <v>1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 t="e">
        <f>D11/$D$5</f>
        <v>#DIV/0!</v>
      </c>
    </row>
    <row r="16" spans="2:6" x14ac:dyDescent="0.3">
      <c r="B16" s="1" t="s">
        <v>77</v>
      </c>
      <c r="C16" s="3" t="s">
        <v>79</v>
      </c>
      <c r="D16" s="7" t="e">
        <f t="shared" ref="D16:D18" si="0">D12/$D$5</f>
        <v>#DIV/0!</v>
      </c>
    </row>
    <row r="17" spans="2:9" x14ac:dyDescent="0.3">
      <c r="B17" s="20" t="s">
        <v>77</v>
      </c>
      <c r="C17" s="3" t="s">
        <v>80</v>
      </c>
      <c r="D17" s="7" t="e">
        <f t="shared" si="0"/>
        <v>#DIV/0!</v>
      </c>
    </row>
    <row r="18" spans="2:9" x14ac:dyDescent="0.3">
      <c r="B18" s="1" t="s">
        <v>77</v>
      </c>
      <c r="C18" s="3" t="s">
        <v>81</v>
      </c>
      <c r="D18" s="7" t="e">
        <f t="shared" si="0"/>
        <v>#DIV/0!</v>
      </c>
    </row>
    <row r="19" spans="2:9" ht="15" customHeight="1" x14ac:dyDescent="0.3">
      <c r="B19" s="19"/>
      <c r="C19" s="6" t="s">
        <v>104</v>
      </c>
      <c r="D19" s="24">
        <v>0</v>
      </c>
    </row>
    <row r="20" spans="2:9" x14ac:dyDescent="0.3">
      <c r="B20" s="1" t="s">
        <v>31</v>
      </c>
      <c r="C20" s="3" t="s">
        <v>82</v>
      </c>
      <c r="D20" s="7">
        <f>D19/SUM(D6:D10)</f>
        <v>0</v>
      </c>
    </row>
    <row r="21" spans="2:9" x14ac:dyDescent="0.3">
      <c r="B21" s="21" t="s">
        <v>23</v>
      </c>
      <c r="C21" s="3" t="s">
        <v>84</v>
      </c>
      <c r="D21" s="25">
        <v>4</v>
      </c>
    </row>
    <row r="22" spans="2:9" x14ac:dyDescent="0.3">
      <c r="B22" s="1" t="s">
        <v>85</v>
      </c>
      <c r="C22" s="3" t="s">
        <v>86</v>
      </c>
      <c r="D22" s="8">
        <f>D21/SUM(D5:D10)</f>
        <v>0.8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2</v>
      </c>
    </row>
  </sheetData>
  <pageMargins left="0.7" right="0.7" top="0.75" bottom="0.75" header="0.3" footer="0.3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B2:I35"/>
  <sheetViews>
    <sheetView zoomScale="89" zoomScaleNormal="89" workbookViewId="0">
      <selection activeCell="B4" sqref="B4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 s="90">
        <v>178301</v>
      </c>
      <c r="C4" t="s">
        <v>120</v>
      </c>
      <c r="D4" s="18" t="s">
        <v>3</v>
      </c>
      <c r="E4" t="s">
        <v>15</v>
      </c>
    </row>
    <row r="5" spans="2:6" x14ac:dyDescent="0.3">
      <c r="B5" s="1" t="s">
        <v>17</v>
      </c>
      <c r="C5" s="3" t="s">
        <v>67</v>
      </c>
      <c r="D5" s="23">
        <v>0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4</v>
      </c>
    </row>
    <row r="7" spans="2:6" x14ac:dyDescent="0.3">
      <c r="B7" s="1" t="s">
        <v>19</v>
      </c>
      <c r="C7" s="3" t="s">
        <v>69</v>
      </c>
      <c r="D7" s="23">
        <v>1</v>
      </c>
    </row>
    <row r="8" spans="2:6" x14ac:dyDescent="0.3">
      <c r="B8" s="1" t="s">
        <v>20</v>
      </c>
      <c r="C8" s="3" t="s">
        <v>70</v>
      </c>
      <c r="D8" s="23">
        <v>2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 t="e">
        <f>D11/$D$5</f>
        <v>#DIV/0!</v>
      </c>
    </row>
    <row r="16" spans="2:6" x14ac:dyDescent="0.3">
      <c r="B16" s="1" t="s">
        <v>77</v>
      </c>
      <c r="C16" s="3" t="s">
        <v>79</v>
      </c>
      <c r="D16" s="7" t="e">
        <f t="shared" ref="D16:D18" si="0">D12/$D$5</f>
        <v>#DIV/0!</v>
      </c>
    </row>
    <row r="17" spans="2:9" x14ac:dyDescent="0.3">
      <c r="B17" s="20" t="s">
        <v>77</v>
      </c>
      <c r="C17" s="3" t="s">
        <v>80</v>
      </c>
      <c r="D17" s="7" t="e">
        <f t="shared" si="0"/>
        <v>#DIV/0!</v>
      </c>
    </row>
    <row r="18" spans="2:9" x14ac:dyDescent="0.3">
      <c r="B18" s="1" t="s">
        <v>77</v>
      </c>
      <c r="C18" s="3" t="s">
        <v>81</v>
      </c>
      <c r="D18" s="7" t="e">
        <f t="shared" si="0"/>
        <v>#DIV/0!</v>
      </c>
    </row>
    <row r="19" spans="2:9" ht="15" customHeight="1" x14ac:dyDescent="0.3">
      <c r="B19" s="19"/>
      <c r="C19" s="6" t="s">
        <v>104</v>
      </c>
      <c r="D19" s="24">
        <v>0</v>
      </c>
    </row>
    <row r="20" spans="2:9" x14ac:dyDescent="0.3">
      <c r="B20" s="1" t="s">
        <v>31</v>
      </c>
      <c r="C20" s="3" t="s">
        <v>82</v>
      </c>
      <c r="D20" s="7">
        <f>D19/SUM(D6:D10)</f>
        <v>0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5</v>
      </c>
    </row>
  </sheetData>
  <pageMargins left="0.7" right="0.7" top="0.75" bottom="0.75" header="0.3" footer="0.3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B2:I35"/>
  <sheetViews>
    <sheetView zoomScale="80" zoomScaleNormal="80" workbookViewId="0">
      <selection activeCell="B4" sqref="B4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 s="90">
        <v>12995</v>
      </c>
      <c r="C4" t="s">
        <v>117</v>
      </c>
      <c r="D4" s="18" t="s">
        <v>3</v>
      </c>
      <c r="E4" t="s">
        <v>14</v>
      </c>
    </row>
    <row r="5" spans="2:6" x14ac:dyDescent="0.3">
      <c r="B5" s="1" t="s">
        <v>17</v>
      </c>
      <c r="C5" s="3" t="s">
        <v>67</v>
      </c>
      <c r="D5" s="23">
        <v>1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1</v>
      </c>
    </row>
    <row r="7" spans="2:6" x14ac:dyDescent="0.3">
      <c r="B7" s="1" t="s">
        <v>19</v>
      </c>
      <c r="C7" s="3" t="s">
        <v>69</v>
      </c>
      <c r="D7" s="23">
        <v>2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2</v>
      </c>
    </row>
    <row r="20" spans="2:9" x14ac:dyDescent="0.3">
      <c r="B20" s="1" t="s">
        <v>31</v>
      </c>
      <c r="C20" s="3" t="s">
        <v>82</v>
      </c>
      <c r="D20" s="7">
        <f>D19/SUM(D6:D10)</f>
        <v>0.66666666666666663</v>
      </c>
    </row>
    <row r="21" spans="2:9" x14ac:dyDescent="0.3">
      <c r="B21" s="21" t="s">
        <v>23</v>
      </c>
      <c r="C21" s="3" t="s">
        <v>84</v>
      </c>
      <c r="D21" s="25">
        <v>1</v>
      </c>
    </row>
    <row r="22" spans="2:9" x14ac:dyDescent="0.3">
      <c r="B22" s="1" t="s">
        <v>85</v>
      </c>
      <c r="C22" s="3" t="s">
        <v>86</v>
      </c>
      <c r="D22" s="8">
        <f>D21/SUM(D5:D10)</f>
        <v>0.25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0</v>
      </c>
    </row>
  </sheetData>
  <pageMargins left="0.7" right="0.7" top="0.75" bottom="0.75" header="0.3" footer="0.3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B2:I35"/>
  <sheetViews>
    <sheetView zoomScale="80" zoomScaleNormal="80" workbookViewId="0">
      <selection activeCell="B4" sqref="B4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>
        <v>103760</v>
      </c>
      <c r="C4" t="s">
        <v>117</v>
      </c>
      <c r="D4" s="18" t="s">
        <v>3</v>
      </c>
      <c r="E4" t="s">
        <v>15</v>
      </c>
    </row>
    <row r="5" spans="2:6" x14ac:dyDescent="0.3">
      <c r="B5" s="1" t="s">
        <v>17</v>
      </c>
      <c r="C5" s="3" t="s">
        <v>67</v>
      </c>
      <c r="D5" s="23">
        <v>3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8</v>
      </c>
    </row>
    <row r="7" spans="2:6" x14ac:dyDescent="0.3">
      <c r="B7" s="1" t="s">
        <v>19</v>
      </c>
      <c r="C7" s="3" t="s">
        <v>69</v>
      </c>
      <c r="D7" s="23">
        <v>7</v>
      </c>
    </row>
    <row r="8" spans="2:6" x14ac:dyDescent="0.3">
      <c r="B8" s="1" t="s">
        <v>20</v>
      </c>
      <c r="C8" s="3" t="s">
        <v>70</v>
      </c>
      <c r="D8" s="23">
        <v>4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1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0.33333333333333331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4</v>
      </c>
    </row>
    <row r="20" spans="2:9" x14ac:dyDescent="0.3">
      <c r="B20" s="1" t="s">
        <v>31</v>
      </c>
      <c r="C20" s="3" t="s">
        <v>82</v>
      </c>
      <c r="D20" s="7">
        <f>D19/SUM(D6:D10)</f>
        <v>0.21052631578947367</v>
      </c>
    </row>
    <row r="21" spans="2:9" x14ac:dyDescent="0.3">
      <c r="B21" s="21" t="s">
        <v>23</v>
      </c>
      <c r="C21" s="3" t="s">
        <v>84</v>
      </c>
      <c r="D21" s="25">
        <v>1</v>
      </c>
    </row>
    <row r="22" spans="2:9" x14ac:dyDescent="0.3">
      <c r="B22" s="1" t="s">
        <v>85</v>
      </c>
      <c r="C22" s="3" t="s">
        <v>86</v>
      </c>
      <c r="D22" s="8">
        <f>D21/SUM(D5:D10)</f>
        <v>4.5454545454545456E-2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4</v>
      </c>
    </row>
  </sheetData>
  <pageMargins left="0.7" right="0.7" top="0.75" bottom="0.75" header="0.3" footer="0.3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B2:I35"/>
  <sheetViews>
    <sheetView zoomScale="94" zoomScaleNormal="94" workbookViewId="0">
      <selection activeCell="D15" sqref="D15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 s="88">
        <v>183471</v>
      </c>
      <c r="C4" s="91" t="s">
        <v>122</v>
      </c>
      <c r="D4" s="18" t="s">
        <v>1</v>
      </c>
      <c r="E4" t="s">
        <v>15</v>
      </c>
    </row>
    <row r="5" spans="2:6" x14ac:dyDescent="0.3">
      <c r="B5" s="1" t="s">
        <v>17</v>
      </c>
      <c r="C5" s="3" t="s">
        <v>67</v>
      </c>
      <c r="D5" s="23">
        <v>0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0</v>
      </c>
    </row>
    <row r="7" spans="2:6" x14ac:dyDescent="0.3">
      <c r="B7" s="1" t="s">
        <v>19</v>
      </c>
      <c r="C7" s="3" t="s">
        <v>69</v>
      </c>
      <c r="D7" s="23">
        <v>0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 t="e">
        <f>D11/$D$5</f>
        <v>#DIV/0!</v>
      </c>
    </row>
    <row r="16" spans="2:6" x14ac:dyDescent="0.3">
      <c r="B16" s="1" t="s">
        <v>77</v>
      </c>
      <c r="C16" s="3" t="s">
        <v>79</v>
      </c>
      <c r="D16" s="7" t="e">
        <f t="shared" ref="D16:D18" si="0">D12/$D$5</f>
        <v>#DIV/0!</v>
      </c>
    </row>
    <row r="17" spans="2:9" x14ac:dyDescent="0.3">
      <c r="B17" s="20" t="s">
        <v>77</v>
      </c>
      <c r="C17" s="3" t="s">
        <v>80</v>
      </c>
      <c r="D17" s="7" t="e">
        <f t="shared" si="0"/>
        <v>#DIV/0!</v>
      </c>
    </row>
    <row r="18" spans="2:9" x14ac:dyDescent="0.3">
      <c r="B18" s="1" t="s">
        <v>77</v>
      </c>
      <c r="C18" s="3" t="s">
        <v>81</v>
      </c>
      <c r="D18" s="7" t="e">
        <f t="shared" si="0"/>
        <v>#DIV/0!</v>
      </c>
    </row>
    <row r="19" spans="2:9" ht="15" customHeight="1" x14ac:dyDescent="0.3">
      <c r="B19" s="19"/>
      <c r="C19" s="6" t="s">
        <v>104</v>
      </c>
      <c r="D19" s="24"/>
    </row>
    <row r="20" spans="2:9" x14ac:dyDescent="0.3">
      <c r="B20" s="1" t="s">
        <v>31</v>
      </c>
      <c r="C20" s="3" t="s">
        <v>82</v>
      </c>
      <c r="D20" s="7" t="e">
        <f>D19/SUM(D6:D10)</f>
        <v>#DIV/0!</v>
      </c>
    </row>
    <row r="21" spans="2:9" x14ac:dyDescent="0.3">
      <c r="B21" s="21" t="s">
        <v>23</v>
      </c>
      <c r="C21" s="3" t="s">
        <v>84</v>
      </c>
      <c r="D21" s="25"/>
    </row>
    <row r="22" spans="2:9" x14ac:dyDescent="0.3">
      <c r="B22" s="1" t="s">
        <v>85</v>
      </c>
      <c r="C22" s="3" t="s">
        <v>86</v>
      </c>
      <c r="D22" s="8" t="e">
        <f>D21/SUM(D5:D10)</f>
        <v>#DIV/0!</v>
      </c>
    </row>
    <row r="23" spans="2:9" ht="28.8" x14ac:dyDescent="0.3">
      <c r="B23" s="1" t="s">
        <v>16</v>
      </c>
      <c r="C23" s="3" t="s">
        <v>87</v>
      </c>
      <c r="D23" s="26"/>
      <c r="F23" t="s">
        <v>109</v>
      </c>
    </row>
    <row r="24" spans="2:9" ht="28.8" x14ac:dyDescent="0.3">
      <c r="B24" s="1" t="s">
        <v>88</v>
      </c>
      <c r="C24" s="3" t="s">
        <v>89</v>
      </c>
      <c r="D24" s="12" t="e">
        <f>D23/SUM(D5:D10)</f>
        <v>#DIV/0!</v>
      </c>
    </row>
    <row r="25" spans="2:9" x14ac:dyDescent="0.3">
      <c r="B25" s="20" t="s">
        <v>24</v>
      </c>
      <c r="C25" s="3" t="s">
        <v>90</v>
      </c>
      <c r="D25" s="26"/>
    </row>
    <row r="26" spans="2:9" x14ac:dyDescent="0.3">
      <c r="B26" s="1" t="s">
        <v>91</v>
      </c>
      <c r="C26" s="3" t="s">
        <v>92</v>
      </c>
      <c r="D26" s="7" t="e">
        <f>D25/SUM(D5:D10)</f>
        <v>#DIV/0!</v>
      </c>
    </row>
    <row r="27" spans="2:9" x14ac:dyDescent="0.3">
      <c r="B27" s="19"/>
      <c r="C27" s="6" t="s">
        <v>105</v>
      </c>
      <c r="D27" s="24"/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/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/>
    </row>
    <row r="31" spans="2:9" x14ac:dyDescent="0.3">
      <c r="B31" s="1" t="s">
        <v>29</v>
      </c>
      <c r="C31" s="3" t="s">
        <v>98</v>
      </c>
      <c r="D31" s="27"/>
    </row>
    <row r="32" spans="2:9" x14ac:dyDescent="0.3">
      <c r="B32" s="1" t="s">
        <v>29</v>
      </c>
      <c r="C32" s="3" t="s">
        <v>99</v>
      </c>
      <c r="D32" s="27"/>
    </row>
    <row r="33" spans="2:4" x14ac:dyDescent="0.3">
      <c r="B33" s="1" t="s">
        <v>29</v>
      </c>
      <c r="C33" s="3" t="s">
        <v>100</v>
      </c>
      <c r="D33" s="27"/>
    </row>
    <row r="34" spans="2:4" x14ac:dyDescent="0.3">
      <c r="B34" s="1" t="s">
        <v>29</v>
      </c>
      <c r="C34" s="3" t="s">
        <v>101</v>
      </c>
      <c r="D34" s="27"/>
    </row>
    <row r="35" spans="2:4" x14ac:dyDescent="0.3">
      <c r="B35" s="1" t="s">
        <v>26</v>
      </c>
      <c r="C35" s="15" t="s">
        <v>102</v>
      </c>
      <c r="D35" s="23"/>
    </row>
  </sheetData>
  <pageMargins left="0.7" right="0.7" top="0.75" bottom="0.75" header="0.3" footer="0.3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4"/>
  <sheetViews>
    <sheetView workbookViewId="0">
      <selection activeCell="D21" sqref="D21"/>
    </sheetView>
  </sheetViews>
  <sheetFormatPr defaultRowHeight="14.4" x14ac:dyDescent="0.3"/>
  <cols>
    <col min="2" max="2" width="99.44140625" customWidth="1"/>
    <col min="3" max="3" width="16.33203125" customWidth="1"/>
  </cols>
  <sheetData>
    <row r="1" spans="1:5" x14ac:dyDescent="0.3">
      <c r="A1" s="16" t="s">
        <v>103</v>
      </c>
      <c r="B1" s="16"/>
      <c r="C1" s="17"/>
      <c r="D1" s="17"/>
    </row>
    <row r="2" spans="1:5" x14ac:dyDescent="0.3">
      <c r="A2" s="75" t="s">
        <v>111</v>
      </c>
      <c r="B2" s="75" t="s">
        <v>112</v>
      </c>
      <c r="C2" s="75" t="s">
        <v>113</v>
      </c>
      <c r="D2" s="75" t="s">
        <v>114</v>
      </c>
      <c r="E2" s="76"/>
    </row>
    <row r="3" spans="1:5" x14ac:dyDescent="0.3">
      <c r="A3" s="88">
        <v>183471</v>
      </c>
      <c r="B3" s="91" t="s">
        <v>122</v>
      </c>
      <c r="C3" s="18" t="s">
        <v>2</v>
      </c>
      <c r="D3" t="s">
        <v>15</v>
      </c>
      <c r="E3" t="s">
        <v>129</v>
      </c>
    </row>
    <row r="4" spans="1:5" x14ac:dyDescent="0.3">
      <c r="A4" s="1" t="s">
        <v>17</v>
      </c>
      <c r="B4" s="3" t="s">
        <v>67</v>
      </c>
      <c r="C4" s="23">
        <v>0</v>
      </c>
      <c r="E4" s="29" t="s">
        <v>106</v>
      </c>
    </row>
    <row r="5" spans="1:5" x14ac:dyDescent="0.3">
      <c r="A5" s="1" t="s">
        <v>18</v>
      </c>
      <c r="B5" s="3" t="s">
        <v>68</v>
      </c>
      <c r="C5" s="23">
        <v>0</v>
      </c>
    </row>
    <row r="6" spans="1:5" x14ac:dyDescent="0.3">
      <c r="A6" s="1" t="s">
        <v>19</v>
      </c>
      <c r="B6" s="3" t="s">
        <v>69</v>
      </c>
      <c r="C6" s="23">
        <v>0</v>
      </c>
    </row>
    <row r="7" spans="1:5" x14ac:dyDescent="0.3">
      <c r="A7" s="1" t="s">
        <v>20</v>
      </c>
      <c r="B7" s="3" t="s">
        <v>70</v>
      </c>
      <c r="C7" s="23">
        <v>0</v>
      </c>
    </row>
    <row r="8" spans="1:5" x14ac:dyDescent="0.3">
      <c r="A8" s="1" t="s">
        <v>21</v>
      </c>
      <c r="B8" s="3" t="s">
        <v>71</v>
      </c>
      <c r="C8" s="23">
        <v>0</v>
      </c>
    </row>
    <row r="9" spans="1:5" x14ac:dyDescent="0.3">
      <c r="A9" s="5" t="s">
        <v>22</v>
      </c>
      <c r="B9" s="3" t="s">
        <v>72</v>
      </c>
      <c r="C9" s="23">
        <v>0</v>
      </c>
    </row>
    <row r="10" spans="1:5" x14ac:dyDescent="0.3">
      <c r="A10" s="1" t="s">
        <v>30</v>
      </c>
      <c r="B10" s="6" t="s">
        <v>73</v>
      </c>
      <c r="C10" s="23">
        <v>0</v>
      </c>
    </row>
    <row r="11" spans="1:5" x14ac:dyDescent="0.3">
      <c r="A11" s="1" t="s">
        <v>30</v>
      </c>
      <c r="B11" s="3" t="s">
        <v>74</v>
      </c>
      <c r="C11" s="23">
        <v>0</v>
      </c>
    </row>
    <row r="12" spans="1:5" x14ac:dyDescent="0.3">
      <c r="A12" s="1" t="s">
        <v>30</v>
      </c>
      <c r="B12" s="3" t="s">
        <v>75</v>
      </c>
      <c r="C12" s="23">
        <v>0</v>
      </c>
    </row>
    <row r="13" spans="1:5" x14ac:dyDescent="0.3">
      <c r="A13" s="1" t="s">
        <v>30</v>
      </c>
      <c r="B13" s="3" t="s">
        <v>76</v>
      </c>
      <c r="C13" s="23">
        <v>0</v>
      </c>
    </row>
    <row r="14" spans="1:5" x14ac:dyDescent="0.3">
      <c r="A14" s="1" t="s">
        <v>77</v>
      </c>
      <c r="B14" s="3" t="s">
        <v>78</v>
      </c>
      <c r="C14" s="7" t="e">
        <f>C10/$D$5</f>
        <v>#DIV/0!</v>
      </c>
    </row>
    <row r="15" spans="1:5" x14ac:dyDescent="0.3">
      <c r="A15" s="1" t="s">
        <v>77</v>
      </c>
      <c r="B15" s="3" t="s">
        <v>79</v>
      </c>
      <c r="C15" s="7" t="e">
        <f t="shared" ref="C15:C17" si="0">C11/$D$5</f>
        <v>#DIV/0!</v>
      </c>
    </row>
    <row r="16" spans="1:5" x14ac:dyDescent="0.3">
      <c r="A16" s="20" t="s">
        <v>77</v>
      </c>
      <c r="B16" s="3" t="s">
        <v>80</v>
      </c>
      <c r="C16" s="7" t="e">
        <f t="shared" si="0"/>
        <v>#DIV/0!</v>
      </c>
    </row>
    <row r="17" spans="1:5" x14ac:dyDescent="0.3">
      <c r="A17" s="1" t="s">
        <v>77</v>
      </c>
      <c r="B17" s="3" t="s">
        <v>81</v>
      </c>
      <c r="C17" s="7" t="e">
        <f t="shared" si="0"/>
        <v>#DIV/0!</v>
      </c>
    </row>
    <row r="18" spans="1:5" x14ac:dyDescent="0.3">
      <c r="A18" s="19"/>
      <c r="B18" s="6" t="s">
        <v>104</v>
      </c>
      <c r="C18" s="24"/>
    </row>
    <row r="19" spans="1:5" x14ac:dyDescent="0.3">
      <c r="A19" s="1" t="s">
        <v>31</v>
      </c>
      <c r="B19" s="3" t="s">
        <v>82</v>
      </c>
      <c r="C19" s="7" t="e">
        <f>C18/SUM(C5:C9)</f>
        <v>#DIV/0!</v>
      </c>
    </row>
    <row r="20" spans="1:5" x14ac:dyDescent="0.3">
      <c r="A20" s="21" t="s">
        <v>23</v>
      </c>
      <c r="B20" s="3" t="s">
        <v>84</v>
      </c>
      <c r="C20" s="25"/>
    </row>
    <row r="21" spans="1:5" x14ac:dyDescent="0.3">
      <c r="A21" s="1" t="s">
        <v>85</v>
      </c>
      <c r="B21" s="3" t="s">
        <v>86</v>
      </c>
      <c r="C21" s="8" t="e">
        <f>C20/SUM(C4:C9)</f>
        <v>#DIV/0!</v>
      </c>
    </row>
    <row r="22" spans="1:5" ht="28.8" x14ac:dyDescent="0.3">
      <c r="A22" s="1" t="s">
        <v>16</v>
      </c>
      <c r="B22" s="3" t="s">
        <v>87</v>
      </c>
      <c r="C22" s="26"/>
      <c r="E22" t="s">
        <v>109</v>
      </c>
    </row>
    <row r="23" spans="1:5" ht="28.8" x14ac:dyDescent="0.3">
      <c r="A23" s="1" t="s">
        <v>88</v>
      </c>
      <c r="B23" s="3" t="s">
        <v>89</v>
      </c>
      <c r="C23" s="12" t="e">
        <f>C22/SUM(C4:C9)</f>
        <v>#DIV/0!</v>
      </c>
    </row>
    <row r="24" spans="1:5" x14ac:dyDescent="0.3">
      <c r="A24" s="20" t="s">
        <v>24</v>
      </c>
      <c r="B24" s="3" t="s">
        <v>90</v>
      </c>
      <c r="C24" s="26"/>
    </row>
    <row r="25" spans="1:5" x14ac:dyDescent="0.3">
      <c r="A25" s="1" t="s">
        <v>91</v>
      </c>
      <c r="B25" s="3" t="s">
        <v>92</v>
      </c>
      <c r="C25" s="7" t="e">
        <f>C24/SUM(C4:C9)</f>
        <v>#DIV/0!</v>
      </c>
    </row>
    <row r="26" spans="1:5" x14ac:dyDescent="0.3">
      <c r="A26" s="19"/>
      <c r="B26" s="6" t="s">
        <v>105</v>
      </c>
      <c r="C26" s="24"/>
    </row>
    <row r="27" spans="1:5" x14ac:dyDescent="0.3">
      <c r="A27" s="1" t="s">
        <v>25</v>
      </c>
      <c r="B27" s="3" t="s">
        <v>93</v>
      </c>
      <c r="C27" s="4" t="e">
        <f>C26/C24</f>
        <v>#DIV/0!</v>
      </c>
    </row>
    <row r="28" spans="1:5" x14ac:dyDescent="0.3">
      <c r="A28" s="21" t="s">
        <v>27</v>
      </c>
      <c r="B28" s="3" t="s">
        <v>95</v>
      </c>
      <c r="C28" s="27"/>
      <c r="E28" s="28" t="s">
        <v>107</v>
      </c>
    </row>
    <row r="29" spans="1:5" x14ac:dyDescent="0.3">
      <c r="A29" s="1" t="s">
        <v>28</v>
      </c>
      <c r="B29" s="3" t="s">
        <v>97</v>
      </c>
      <c r="C29" s="27"/>
    </row>
    <row r="30" spans="1:5" x14ac:dyDescent="0.3">
      <c r="A30" s="1" t="s">
        <v>29</v>
      </c>
      <c r="B30" s="3" t="s">
        <v>98</v>
      </c>
      <c r="C30" s="27"/>
    </row>
    <row r="31" spans="1:5" x14ac:dyDescent="0.3">
      <c r="A31" s="1" t="s">
        <v>29</v>
      </c>
      <c r="B31" s="3" t="s">
        <v>99</v>
      </c>
      <c r="C31" s="27"/>
    </row>
    <row r="32" spans="1:5" x14ac:dyDescent="0.3">
      <c r="A32" s="1" t="s">
        <v>29</v>
      </c>
      <c r="B32" s="3" t="s">
        <v>100</v>
      </c>
      <c r="C32" s="27"/>
    </row>
    <row r="33" spans="1:3" x14ac:dyDescent="0.3">
      <c r="A33" s="1" t="s">
        <v>29</v>
      </c>
      <c r="B33" s="3" t="s">
        <v>101</v>
      </c>
      <c r="C33" s="27"/>
    </row>
    <row r="34" spans="1:3" x14ac:dyDescent="0.3">
      <c r="A34" s="1" t="s">
        <v>26</v>
      </c>
      <c r="B34" s="15" t="s">
        <v>102</v>
      </c>
      <c r="C34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AK41"/>
  <sheetViews>
    <sheetView tabSelected="1" zoomScale="90" zoomScaleNormal="90" workbookViewId="0">
      <pane xSplit="3" topLeftCell="D1" activePane="topRight" state="frozen"/>
      <selection activeCell="K40" sqref="K40"/>
      <selection pane="topRight" activeCell="C9" sqref="C9"/>
    </sheetView>
  </sheetViews>
  <sheetFormatPr defaultColWidth="8.88671875" defaultRowHeight="13.8" x14ac:dyDescent="0.25"/>
  <cols>
    <col min="1" max="1" width="3.109375" style="34" customWidth="1"/>
    <col min="2" max="2" width="13" style="34" customWidth="1"/>
    <col min="3" max="3" width="36.6640625" style="34" customWidth="1"/>
    <col min="4" max="4" width="14.109375" style="34" customWidth="1"/>
    <col min="5" max="5" width="17" style="34" customWidth="1"/>
    <col min="6" max="6" width="16.109375" style="34" customWidth="1"/>
    <col min="7" max="8" width="15.88671875" style="34" customWidth="1"/>
    <col min="9" max="11" width="7" style="34" customWidth="1"/>
    <col min="12" max="12" width="7.44140625" style="34" customWidth="1"/>
    <col min="13" max="13" width="7" style="34" customWidth="1"/>
    <col min="14" max="14" width="7.33203125" style="34" customWidth="1"/>
    <col min="15" max="15" width="7.44140625" style="34" customWidth="1"/>
    <col min="16" max="16" width="17.44140625" style="34" customWidth="1"/>
    <col min="17" max="17" width="16.44140625" style="34" customWidth="1"/>
    <col min="18" max="18" width="25.44140625" style="34" customWidth="1"/>
    <col min="19" max="19" width="17.109375" style="34" customWidth="1"/>
    <col min="20" max="20" width="25.33203125" style="34" bestFit="1" customWidth="1"/>
    <col min="21" max="21" width="9" style="34" customWidth="1"/>
    <col min="22" max="22" width="10.6640625" style="34" hidden="1" customWidth="1"/>
    <col min="23" max="23" width="38.88671875" style="34" hidden="1" customWidth="1"/>
    <col min="24" max="25" width="15.88671875" style="34" hidden="1" customWidth="1"/>
    <col min="26" max="26" width="6.44140625" style="34" hidden="1" customWidth="1"/>
    <col min="27" max="27" width="12.6640625" style="34" customWidth="1"/>
    <col min="28" max="28" width="12.44140625" style="34" customWidth="1"/>
    <col min="29" max="29" width="8" style="34" customWidth="1"/>
    <col min="30" max="31" width="7" style="34" customWidth="1"/>
    <col min="32" max="32" width="23.88671875" style="34" customWidth="1"/>
    <col min="33" max="16384" width="8.88671875" style="34"/>
  </cols>
  <sheetData>
    <row r="1" spans="2:37" x14ac:dyDescent="0.25">
      <c r="C1" s="92" t="s">
        <v>130</v>
      </c>
      <c r="D1" s="34" t="s">
        <v>131</v>
      </c>
      <c r="F1" s="35" t="s">
        <v>16</v>
      </c>
      <c r="G1" s="36" t="s">
        <v>16</v>
      </c>
      <c r="H1" s="35" t="s">
        <v>16</v>
      </c>
      <c r="I1" s="37" t="s">
        <v>17</v>
      </c>
      <c r="J1" s="35" t="s">
        <v>18</v>
      </c>
      <c r="K1" s="35" t="s">
        <v>19</v>
      </c>
      <c r="L1" s="35" t="s">
        <v>20</v>
      </c>
      <c r="M1" s="35" t="s">
        <v>21</v>
      </c>
      <c r="N1" s="38" t="s">
        <v>22</v>
      </c>
      <c r="O1" s="39"/>
      <c r="P1" s="35" t="s">
        <v>23</v>
      </c>
      <c r="Q1" s="35" t="s">
        <v>24</v>
      </c>
      <c r="R1" s="35" t="s">
        <v>25</v>
      </c>
      <c r="S1" s="35" t="s">
        <v>26</v>
      </c>
      <c r="T1" s="35" t="s">
        <v>27</v>
      </c>
      <c r="U1" s="40" t="s">
        <v>28</v>
      </c>
      <c r="V1" s="35" t="s">
        <v>29</v>
      </c>
      <c r="W1" s="35" t="s">
        <v>29</v>
      </c>
      <c r="X1" s="35" t="s">
        <v>29</v>
      </c>
      <c r="Y1" s="35" t="s">
        <v>29</v>
      </c>
      <c r="Z1" s="35" t="s">
        <v>29</v>
      </c>
      <c r="AA1" s="35" t="s">
        <v>30</v>
      </c>
      <c r="AB1" s="35" t="s">
        <v>30</v>
      </c>
      <c r="AC1" s="35" t="s">
        <v>30</v>
      </c>
      <c r="AD1" s="35" t="s">
        <v>30</v>
      </c>
      <c r="AE1" s="35" t="s">
        <v>30</v>
      </c>
      <c r="AF1" s="35" t="s">
        <v>31</v>
      </c>
    </row>
    <row r="2" spans="2:37" s="44" customFormat="1" ht="61.5" customHeight="1" x14ac:dyDescent="0.3">
      <c r="B2" s="79" t="s">
        <v>32</v>
      </c>
      <c r="C2" s="79" t="s">
        <v>33</v>
      </c>
      <c r="D2" s="79" t="s">
        <v>34</v>
      </c>
      <c r="E2" s="79" t="s">
        <v>35</v>
      </c>
      <c r="F2" s="79" t="s">
        <v>36</v>
      </c>
      <c r="G2" s="78" t="s">
        <v>37</v>
      </c>
      <c r="H2" s="42" t="s">
        <v>38</v>
      </c>
      <c r="I2" s="85" t="s">
        <v>39</v>
      </c>
      <c r="J2" s="85"/>
      <c r="K2" s="85"/>
      <c r="L2" s="85"/>
      <c r="M2" s="85"/>
      <c r="N2" s="86"/>
      <c r="O2" s="43"/>
      <c r="P2" s="80" t="s">
        <v>40</v>
      </c>
      <c r="Q2" s="80" t="s">
        <v>41</v>
      </c>
      <c r="R2" s="79" t="s">
        <v>42</v>
      </c>
      <c r="S2" s="80" t="s">
        <v>43</v>
      </c>
      <c r="T2" s="80" t="s">
        <v>44</v>
      </c>
      <c r="U2" s="80" t="s">
        <v>45</v>
      </c>
      <c r="V2" s="82" t="s">
        <v>46</v>
      </c>
      <c r="W2" s="83"/>
      <c r="X2" s="83"/>
      <c r="Y2" s="83"/>
      <c r="Z2" s="84"/>
      <c r="AA2" s="78" t="s">
        <v>47</v>
      </c>
      <c r="AB2" s="85"/>
      <c r="AC2" s="85"/>
      <c r="AD2" s="85"/>
      <c r="AE2" s="86"/>
      <c r="AF2" s="79" t="s">
        <v>48</v>
      </c>
    </row>
    <row r="3" spans="2:37" ht="41.4" x14ac:dyDescent="0.25">
      <c r="B3" s="79"/>
      <c r="C3" s="79"/>
      <c r="D3" s="79"/>
      <c r="E3" s="79"/>
      <c r="F3" s="79"/>
      <c r="G3" s="78"/>
      <c r="H3" s="45" t="s">
        <v>49</v>
      </c>
      <c r="I3" s="46" t="s">
        <v>50</v>
      </c>
      <c r="J3" s="47" t="s">
        <v>51</v>
      </c>
      <c r="K3" s="47" t="s">
        <v>52</v>
      </c>
      <c r="L3" s="47" t="s">
        <v>53</v>
      </c>
      <c r="M3" s="47" t="s">
        <v>54</v>
      </c>
      <c r="N3" s="47" t="s">
        <v>55</v>
      </c>
      <c r="O3" s="45" t="s">
        <v>56</v>
      </c>
      <c r="P3" s="81"/>
      <c r="Q3" s="81"/>
      <c r="R3" s="79"/>
      <c r="S3" s="87"/>
      <c r="T3" s="81"/>
      <c r="U3" s="81"/>
      <c r="V3" s="47" t="s">
        <v>57</v>
      </c>
      <c r="W3" s="41" t="s">
        <v>58</v>
      </c>
      <c r="X3" s="41" t="s">
        <v>59</v>
      </c>
      <c r="Y3" s="41" t="s">
        <v>60</v>
      </c>
      <c r="Z3" s="41" t="s">
        <v>56</v>
      </c>
      <c r="AA3" s="41" t="s">
        <v>61</v>
      </c>
      <c r="AB3" s="41" t="s">
        <v>62</v>
      </c>
      <c r="AC3" s="41" t="s">
        <v>63</v>
      </c>
      <c r="AD3" s="41" t="s">
        <v>64</v>
      </c>
      <c r="AE3" s="41" t="s">
        <v>56</v>
      </c>
      <c r="AF3" s="79"/>
    </row>
    <row r="4" spans="2:37" ht="14.4" x14ac:dyDescent="0.3">
      <c r="B4" s="88">
        <v>19557</v>
      </c>
      <c r="C4" s="49" t="s">
        <v>115</v>
      </c>
      <c r="D4" s="68" t="s">
        <v>123</v>
      </c>
      <c r="E4" s="68" t="s">
        <v>14</v>
      </c>
      <c r="F4" s="68" t="s">
        <v>8</v>
      </c>
      <c r="G4" s="51"/>
      <c r="H4" s="69" t="s">
        <v>11</v>
      </c>
      <c r="I4" s="53">
        <v>9</v>
      </c>
      <c r="J4" s="53">
        <v>27</v>
      </c>
      <c r="K4" s="53">
        <v>4</v>
      </c>
      <c r="L4" s="53">
        <v>5</v>
      </c>
      <c r="M4" s="53">
        <v>10</v>
      </c>
      <c r="N4" s="53">
        <v>3</v>
      </c>
      <c r="O4" s="54">
        <f>SUM(I4:N4)</f>
        <v>58</v>
      </c>
      <c r="P4" s="53">
        <v>1</v>
      </c>
      <c r="Q4" s="53">
        <v>3</v>
      </c>
      <c r="R4" s="53">
        <v>1</v>
      </c>
      <c r="S4" s="53"/>
      <c r="T4" s="55">
        <v>0</v>
      </c>
      <c r="U4" s="56">
        <v>0</v>
      </c>
      <c r="V4" s="56"/>
      <c r="W4" s="57"/>
      <c r="X4" s="57"/>
      <c r="Y4" s="57"/>
      <c r="Z4" s="58">
        <f>SUM(V4:Y4)</f>
        <v>0</v>
      </c>
      <c r="AA4" s="59">
        <v>2</v>
      </c>
      <c r="AB4" s="59">
        <v>0</v>
      </c>
      <c r="AC4" s="59">
        <v>0</v>
      </c>
      <c r="AD4" s="53">
        <v>0</v>
      </c>
      <c r="AE4" s="54">
        <f>SUM(AA4:AD4)</f>
        <v>2</v>
      </c>
      <c r="AF4" s="53">
        <v>8</v>
      </c>
      <c r="AH4" s="60" t="s">
        <v>110</v>
      </c>
    </row>
    <row r="5" spans="2:37" x14ac:dyDescent="0.25">
      <c r="B5" s="48">
        <v>103761</v>
      </c>
      <c r="C5" s="49" t="s">
        <v>116</v>
      </c>
      <c r="D5" s="68" t="s">
        <v>123</v>
      </c>
      <c r="E5" s="50" t="s">
        <v>14</v>
      </c>
      <c r="F5" s="50" t="s">
        <v>8</v>
      </c>
      <c r="G5" s="51"/>
      <c r="H5" s="69" t="s">
        <v>11</v>
      </c>
      <c r="I5" s="53">
        <v>3</v>
      </c>
      <c r="J5" s="53">
        <v>4</v>
      </c>
      <c r="K5" s="53">
        <v>5</v>
      </c>
      <c r="L5" s="53">
        <v>8</v>
      </c>
      <c r="M5" s="53">
        <v>10</v>
      </c>
      <c r="N5" s="53">
        <v>2</v>
      </c>
      <c r="O5" s="54">
        <f t="shared" ref="O5:O41" si="0">SUM(I5:N5)</f>
        <v>32</v>
      </c>
      <c r="P5" s="53">
        <v>0</v>
      </c>
      <c r="Q5" s="53">
        <v>0</v>
      </c>
      <c r="R5" s="53"/>
      <c r="S5" s="53">
        <v>5</v>
      </c>
      <c r="T5" s="55">
        <v>0</v>
      </c>
      <c r="U5" s="56">
        <v>0</v>
      </c>
      <c r="V5" s="61"/>
      <c r="W5" s="61"/>
      <c r="X5" s="61"/>
      <c r="Y5" s="62"/>
      <c r="Z5" s="58">
        <f t="shared" ref="Z5:Z41" si="1">SUM(V5:Y5)</f>
        <v>0</v>
      </c>
      <c r="AA5" s="53">
        <v>0</v>
      </c>
      <c r="AB5" s="63">
        <v>1</v>
      </c>
      <c r="AC5" s="53">
        <v>0</v>
      </c>
      <c r="AD5" s="64">
        <v>0</v>
      </c>
      <c r="AE5" s="54">
        <f t="shared" ref="AE5:AE41" si="2">SUM(AA5:AD5)</f>
        <v>1</v>
      </c>
      <c r="AF5" s="53">
        <v>0</v>
      </c>
      <c r="AH5" s="65" t="s">
        <v>107</v>
      </c>
      <c r="AI5" s="65"/>
      <c r="AJ5" s="65"/>
      <c r="AK5" s="65"/>
    </row>
    <row r="6" spans="2:37" x14ac:dyDescent="0.25">
      <c r="B6" s="48">
        <v>12995</v>
      </c>
      <c r="C6" s="49" t="s">
        <v>117</v>
      </c>
      <c r="D6" s="50" t="s">
        <v>3</v>
      </c>
      <c r="E6" s="50" t="s">
        <v>14</v>
      </c>
      <c r="F6" s="50" t="s">
        <v>8</v>
      </c>
      <c r="G6" s="53"/>
      <c r="H6" s="69" t="s">
        <v>11</v>
      </c>
      <c r="I6" s="53">
        <v>1</v>
      </c>
      <c r="J6" s="53">
        <v>0</v>
      </c>
      <c r="K6" s="53">
        <v>1</v>
      </c>
      <c r="L6" s="53"/>
      <c r="M6" s="53"/>
      <c r="N6" s="53"/>
      <c r="O6" s="54">
        <f t="shared" si="0"/>
        <v>2</v>
      </c>
      <c r="P6" s="53">
        <v>1</v>
      </c>
      <c r="Q6" s="53">
        <v>1</v>
      </c>
      <c r="R6" s="53">
        <v>1</v>
      </c>
      <c r="S6" s="53"/>
      <c r="T6" s="55">
        <v>0</v>
      </c>
      <c r="U6" s="56">
        <v>0</v>
      </c>
      <c r="V6" s="61"/>
      <c r="W6" s="61"/>
      <c r="X6" s="61"/>
      <c r="Y6" s="62"/>
      <c r="Z6" s="58">
        <f t="shared" si="1"/>
        <v>0</v>
      </c>
      <c r="AA6" s="53">
        <v>0</v>
      </c>
      <c r="AB6" s="63">
        <v>0</v>
      </c>
      <c r="AC6" s="53">
        <v>0</v>
      </c>
      <c r="AD6" s="64">
        <v>0</v>
      </c>
      <c r="AE6" s="54">
        <f t="shared" si="2"/>
        <v>0</v>
      </c>
      <c r="AF6" s="53">
        <v>1</v>
      </c>
    </row>
    <row r="7" spans="2:37" x14ac:dyDescent="0.25">
      <c r="B7" s="48">
        <v>103760</v>
      </c>
      <c r="C7" s="49" t="s">
        <v>117</v>
      </c>
      <c r="D7" s="50" t="s">
        <v>3</v>
      </c>
      <c r="E7" s="50" t="s">
        <v>15</v>
      </c>
      <c r="F7" s="50" t="s">
        <v>8</v>
      </c>
      <c r="G7" s="53"/>
      <c r="H7" s="69" t="s">
        <v>11</v>
      </c>
      <c r="I7" s="53">
        <v>6</v>
      </c>
      <c r="J7" s="53">
        <v>6</v>
      </c>
      <c r="K7" s="53">
        <v>4</v>
      </c>
      <c r="L7" s="53">
        <v>2</v>
      </c>
      <c r="M7" s="53"/>
      <c r="N7" s="53"/>
      <c r="O7" s="54">
        <f t="shared" si="0"/>
        <v>18</v>
      </c>
      <c r="P7" s="53">
        <v>1</v>
      </c>
      <c r="Q7" s="53">
        <v>3</v>
      </c>
      <c r="R7" s="53">
        <v>1</v>
      </c>
      <c r="S7" s="53"/>
      <c r="T7" s="55">
        <v>0</v>
      </c>
      <c r="U7" s="56">
        <v>0</v>
      </c>
      <c r="V7" s="61"/>
      <c r="W7" s="61"/>
      <c r="X7" s="61"/>
      <c r="Y7" s="62"/>
      <c r="Z7" s="58">
        <f t="shared" si="1"/>
        <v>0</v>
      </c>
      <c r="AA7" s="53">
        <v>0</v>
      </c>
      <c r="AB7" s="63">
        <v>0</v>
      </c>
      <c r="AC7" s="53">
        <v>0</v>
      </c>
      <c r="AD7" s="64">
        <v>0</v>
      </c>
      <c r="AE7" s="54">
        <f t="shared" si="2"/>
        <v>0</v>
      </c>
      <c r="AF7" s="53">
        <v>4</v>
      </c>
    </row>
    <row r="8" spans="2:37" ht="14.4" x14ac:dyDescent="0.25">
      <c r="B8" s="89">
        <v>184552</v>
      </c>
      <c r="C8" s="66" t="s">
        <v>118</v>
      </c>
      <c r="D8" s="50" t="s">
        <v>1</v>
      </c>
      <c r="E8" s="50" t="s">
        <v>14</v>
      </c>
      <c r="F8" s="50" t="s">
        <v>8</v>
      </c>
      <c r="G8" s="53"/>
      <c r="H8" s="69" t="s">
        <v>11</v>
      </c>
      <c r="I8" s="53">
        <v>18</v>
      </c>
      <c r="J8" s="53">
        <v>5</v>
      </c>
      <c r="K8" s="53">
        <v>3</v>
      </c>
      <c r="L8" s="53"/>
      <c r="M8" s="53"/>
      <c r="N8" s="53"/>
      <c r="O8" s="54">
        <f t="shared" si="0"/>
        <v>26</v>
      </c>
      <c r="P8" s="53">
        <v>0</v>
      </c>
      <c r="Q8" s="53">
        <v>2</v>
      </c>
      <c r="R8" s="53">
        <v>1</v>
      </c>
      <c r="S8" s="53"/>
      <c r="T8" s="55">
        <v>0</v>
      </c>
      <c r="U8" s="56">
        <v>0</v>
      </c>
      <c r="V8" s="61"/>
      <c r="W8" s="61"/>
      <c r="X8" s="61"/>
      <c r="Y8" s="62"/>
      <c r="Z8" s="58">
        <f t="shared" si="1"/>
        <v>0</v>
      </c>
      <c r="AA8" s="53">
        <v>7</v>
      </c>
      <c r="AB8" s="63">
        <v>4</v>
      </c>
      <c r="AC8" s="53">
        <v>0</v>
      </c>
      <c r="AD8" s="64">
        <v>0</v>
      </c>
      <c r="AE8" s="54">
        <f t="shared" si="2"/>
        <v>11</v>
      </c>
      <c r="AF8" s="53">
        <v>2</v>
      </c>
    </row>
    <row r="9" spans="2:37" ht="14.4" x14ac:dyDescent="0.25">
      <c r="B9" s="89">
        <v>184551</v>
      </c>
      <c r="C9" s="66" t="s">
        <v>118</v>
      </c>
      <c r="D9" s="50" t="s">
        <v>2</v>
      </c>
      <c r="E9" s="50" t="s">
        <v>14</v>
      </c>
      <c r="F9" s="50" t="s">
        <v>8</v>
      </c>
      <c r="G9" s="53"/>
      <c r="H9" s="69" t="s">
        <v>11</v>
      </c>
      <c r="I9" s="53">
        <v>6</v>
      </c>
      <c r="J9" s="53">
        <v>1</v>
      </c>
      <c r="K9" s="53"/>
      <c r="L9" s="53"/>
      <c r="M9" s="53"/>
      <c r="N9" s="53"/>
      <c r="O9" s="54">
        <f t="shared" si="0"/>
        <v>7</v>
      </c>
      <c r="P9" s="53">
        <v>1</v>
      </c>
      <c r="Q9" s="53">
        <v>0</v>
      </c>
      <c r="R9" s="53"/>
      <c r="S9" s="53"/>
      <c r="T9" s="55">
        <v>0</v>
      </c>
      <c r="U9" s="56">
        <v>0</v>
      </c>
      <c r="V9" s="61"/>
      <c r="W9" s="61"/>
      <c r="X9" s="61"/>
      <c r="Y9" s="62"/>
      <c r="Z9" s="58">
        <f t="shared" si="1"/>
        <v>0</v>
      </c>
      <c r="AA9" s="53">
        <v>0</v>
      </c>
      <c r="AB9" s="63">
        <v>0</v>
      </c>
      <c r="AC9" s="53">
        <v>0</v>
      </c>
      <c r="AD9" s="64">
        <v>0</v>
      </c>
      <c r="AE9" s="54">
        <f t="shared" si="2"/>
        <v>0</v>
      </c>
      <c r="AF9" s="53">
        <v>0</v>
      </c>
    </row>
    <row r="10" spans="2:37" ht="14.4" x14ac:dyDescent="0.25">
      <c r="B10" s="89">
        <v>24955</v>
      </c>
      <c r="C10" s="66" t="s">
        <v>119</v>
      </c>
      <c r="D10" s="50" t="s">
        <v>1</v>
      </c>
      <c r="E10" s="50" t="s">
        <v>14</v>
      </c>
      <c r="F10" s="50" t="s">
        <v>8</v>
      </c>
      <c r="G10" s="53"/>
      <c r="H10" s="69" t="s">
        <v>11</v>
      </c>
      <c r="I10" s="53">
        <v>30</v>
      </c>
      <c r="J10" s="53">
        <v>34</v>
      </c>
      <c r="K10" s="53">
        <v>29</v>
      </c>
      <c r="L10" s="53"/>
      <c r="M10" s="53"/>
      <c r="N10" s="53"/>
      <c r="O10" s="54">
        <f t="shared" si="0"/>
        <v>93</v>
      </c>
      <c r="P10" s="53">
        <v>0</v>
      </c>
      <c r="Q10" s="53">
        <v>0</v>
      </c>
      <c r="R10" s="53">
        <v>1</v>
      </c>
      <c r="S10" s="53">
        <v>28</v>
      </c>
      <c r="T10" s="55">
        <v>0</v>
      </c>
      <c r="U10" s="56">
        <v>0</v>
      </c>
      <c r="V10" s="61"/>
      <c r="W10" s="61"/>
      <c r="X10" s="61"/>
      <c r="Y10" s="62"/>
      <c r="Z10" s="58">
        <f t="shared" si="1"/>
        <v>0</v>
      </c>
      <c r="AA10" s="53">
        <v>4</v>
      </c>
      <c r="AB10" s="63">
        <v>1</v>
      </c>
      <c r="AC10" s="53">
        <v>0</v>
      </c>
      <c r="AD10" s="64">
        <v>0</v>
      </c>
      <c r="AE10" s="54">
        <f t="shared" si="2"/>
        <v>5</v>
      </c>
      <c r="AF10" s="53">
        <v>1</v>
      </c>
    </row>
    <row r="11" spans="2:37" ht="14.4" x14ac:dyDescent="0.25">
      <c r="B11" s="89">
        <v>24957</v>
      </c>
      <c r="C11" s="66" t="s">
        <v>119</v>
      </c>
      <c r="D11" s="50" t="s">
        <v>2</v>
      </c>
      <c r="E11" s="50" t="s">
        <v>14</v>
      </c>
      <c r="F11" s="50" t="s">
        <v>8</v>
      </c>
      <c r="G11" s="53"/>
      <c r="H11" s="69" t="s">
        <v>11</v>
      </c>
      <c r="I11" s="53">
        <v>31</v>
      </c>
      <c r="J11" s="53">
        <v>33</v>
      </c>
      <c r="K11" s="53"/>
      <c r="L11" s="53"/>
      <c r="M11" s="53"/>
      <c r="N11" s="53"/>
      <c r="O11" s="54">
        <f t="shared" si="0"/>
        <v>64</v>
      </c>
      <c r="P11" s="53">
        <v>2</v>
      </c>
      <c r="Q11" s="53">
        <v>0</v>
      </c>
      <c r="R11" s="53">
        <v>1</v>
      </c>
      <c r="S11" s="53">
        <v>31</v>
      </c>
      <c r="T11" s="55">
        <v>0</v>
      </c>
      <c r="U11" s="56">
        <v>0</v>
      </c>
      <c r="V11" s="61"/>
      <c r="W11" s="61"/>
      <c r="X11" s="61"/>
      <c r="Y11" s="62"/>
      <c r="Z11" s="58">
        <f t="shared" si="1"/>
        <v>0</v>
      </c>
      <c r="AA11" s="53">
        <v>4</v>
      </c>
      <c r="AB11" s="63">
        <v>2</v>
      </c>
      <c r="AC11" s="53">
        <v>0</v>
      </c>
      <c r="AD11" s="64">
        <v>0</v>
      </c>
      <c r="AE11" s="54">
        <f t="shared" si="2"/>
        <v>6</v>
      </c>
      <c r="AF11" s="53">
        <v>0</v>
      </c>
    </row>
    <row r="12" spans="2:37" ht="14.4" x14ac:dyDescent="0.3">
      <c r="B12" s="88">
        <v>30096</v>
      </c>
      <c r="C12" s="66" t="s">
        <v>120</v>
      </c>
      <c r="D12" s="50" t="s">
        <v>3</v>
      </c>
      <c r="E12" s="50" t="s">
        <v>14</v>
      </c>
      <c r="F12" s="50" t="s">
        <v>8</v>
      </c>
      <c r="G12" s="53"/>
      <c r="H12" s="69" t="s">
        <v>11</v>
      </c>
      <c r="I12" s="53">
        <v>4</v>
      </c>
      <c r="J12" s="53">
        <v>1</v>
      </c>
      <c r="K12" s="53">
        <v>2</v>
      </c>
      <c r="L12" s="53"/>
      <c r="M12" s="53"/>
      <c r="N12" s="53"/>
      <c r="O12" s="54">
        <f t="shared" si="0"/>
        <v>7</v>
      </c>
      <c r="P12" s="53">
        <v>3</v>
      </c>
      <c r="Q12" s="53">
        <v>0</v>
      </c>
      <c r="R12" s="53"/>
      <c r="S12" s="53"/>
      <c r="T12" s="55">
        <v>0</v>
      </c>
      <c r="U12" s="56">
        <v>0</v>
      </c>
      <c r="V12" s="61"/>
      <c r="W12" s="61"/>
      <c r="X12" s="61"/>
      <c r="Y12" s="62"/>
      <c r="Z12" s="58">
        <f t="shared" si="1"/>
        <v>0</v>
      </c>
      <c r="AA12" s="53">
        <v>0</v>
      </c>
      <c r="AB12" s="63">
        <v>0</v>
      </c>
      <c r="AC12" s="53">
        <v>0</v>
      </c>
      <c r="AD12" s="64">
        <v>0</v>
      </c>
      <c r="AE12" s="54">
        <f t="shared" si="2"/>
        <v>0</v>
      </c>
      <c r="AF12" s="53">
        <v>0</v>
      </c>
    </row>
    <row r="13" spans="2:37" ht="14.4" x14ac:dyDescent="0.25">
      <c r="B13" s="90">
        <v>178301</v>
      </c>
      <c r="C13" s="66" t="s">
        <v>120</v>
      </c>
      <c r="D13" s="50" t="s">
        <v>3</v>
      </c>
      <c r="E13" s="50" t="s">
        <v>15</v>
      </c>
      <c r="F13" s="50" t="s">
        <v>8</v>
      </c>
      <c r="G13" s="53"/>
      <c r="H13" s="69" t="s">
        <v>11</v>
      </c>
      <c r="I13" s="53">
        <v>4</v>
      </c>
      <c r="J13" s="53">
        <v>1</v>
      </c>
      <c r="K13" s="53">
        <v>0</v>
      </c>
      <c r="L13" s="53">
        <v>7</v>
      </c>
      <c r="M13" s="53"/>
      <c r="N13" s="53"/>
      <c r="O13" s="54">
        <f t="shared" si="0"/>
        <v>12</v>
      </c>
      <c r="P13" s="53">
        <v>6</v>
      </c>
      <c r="Q13" s="53">
        <v>0</v>
      </c>
      <c r="R13" s="53"/>
      <c r="S13" s="53"/>
      <c r="T13" s="55">
        <v>0</v>
      </c>
      <c r="U13" s="56">
        <v>0</v>
      </c>
      <c r="V13" s="61"/>
      <c r="W13" s="61"/>
      <c r="X13" s="61"/>
      <c r="Y13" s="62"/>
      <c r="Z13" s="58">
        <f t="shared" si="1"/>
        <v>0</v>
      </c>
      <c r="AA13" s="53">
        <v>0</v>
      </c>
      <c r="AB13" s="63">
        <v>0</v>
      </c>
      <c r="AC13" s="53">
        <v>0</v>
      </c>
      <c r="AD13" s="64">
        <v>0</v>
      </c>
      <c r="AE13" s="54">
        <f t="shared" si="2"/>
        <v>0</v>
      </c>
      <c r="AF13" s="53">
        <v>0</v>
      </c>
    </row>
    <row r="14" spans="2:37" x14ac:dyDescent="0.25">
      <c r="B14" s="71">
        <v>190</v>
      </c>
      <c r="C14" s="72" t="s">
        <v>121</v>
      </c>
      <c r="D14" s="74" t="s">
        <v>1</v>
      </c>
      <c r="E14" s="74" t="s">
        <v>14</v>
      </c>
      <c r="F14" s="74" t="s">
        <v>8</v>
      </c>
      <c r="G14" s="53"/>
      <c r="H14" s="52" t="s">
        <v>11</v>
      </c>
      <c r="I14" s="53">
        <v>2</v>
      </c>
      <c r="J14" s="53">
        <v>2</v>
      </c>
      <c r="K14" s="53">
        <v>3</v>
      </c>
      <c r="L14" s="53"/>
      <c r="M14" s="53"/>
      <c r="N14" s="53"/>
      <c r="O14" s="54">
        <f t="shared" si="0"/>
        <v>7</v>
      </c>
      <c r="P14" s="53">
        <v>0</v>
      </c>
      <c r="Q14" s="53">
        <v>0</v>
      </c>
      <c r="R14" s="53"/>
      <c r="S14" s="53"/>
      <c r="T14" s="55">
        <v>0</v>
      </c>
      <c r="U14" s="56">
        <v>0</v>
      </c>
      <c r="V14" s="61"/>
      <c r="W14" s="61"/>
      <c r="X14" s="61"/>
      <c r="Y14" s="62"/>
      <c r="Z14" s="58">
        <f t="shared" si="1"/>
        <v>0</v>
      </c>
      <c r="AA14" s="53">
        <v>0</v>
      </c>
      <c r="AB14" s="63">
        <v>0</v>
      </c>
      <c r="AC14" s="53">
        <v>0</v>
      </c>
      <c r="AD14" s="64">
        <v>0</v>
      </c>
      <c r="AE14" s="54">
        <f t="shared" si="2"/>
        <v>0</v>
      </c>
      <c r="AF14" s="53">
        <v>0</v>
      </c>
    </row>
    <row r="15" spans="2:37" x14ac:dyDescent="0.25">
      <c r="B15" s="71">
        <v>187</v>
      </c>
      <c r="C15" s="72" t="s">
        <v>121</v>
      </c>
      <c r="D15" s="74" t="s">
        <v>2</v>
      </c>
      <c r="E15" s="74" t="s">
        <v>14</v>
      </c>
      <c r="F15" s="74" t="s">
        <v>8</v>
      </c>
      <c r="G15" s="53"/>
      <c r="H15" s="52" t="s">
        <v>11</v>
      </c>
      <c r="I15" s="53">
        <v>5</v>
      </c>
      <c r="J15" s="53">
        <v>3</v>
      </c>
      <c r="K15" s="53"/>
      <c r="L15" s="53"/>
      <c r="M15" s="53"/>
      <c r="N15" s="53"/>
      <c r="O15" s="54">
        <f t="shared" si="0"/>
        <v>8</v>
      </c>
      <c r="P15" s="53">
        <v>0</v>
      </c>
      <c r="Q15" s="53">
        <v>0</v>
      </c>
      <c r="R15" s="53">
        <v>1</v>
      </c>
      <c r="S15" s="53"/>
      <c r="T15" s="55">
        <v>0</v>
      </c>
      <c r="U15" s="56">
        <v>0</v>
      </c>
      <c r="V15" s="61"/>
      <c r="W15" s="61"/>
      <c r="X15" s="61"/>
      <c r="Y15" s="62"/>
      <c r="Z15" s="58">
        <f t="shared" si="1"/>
        <v>0</v>
      </c>
      <c r="AA15" s="53">
        <v>1</v>
      </c>
      <c r="AB15" s="63">
        <v>0</v>
      </c>
      <c r="AC15" s="53">
        <v>0</v>
      </c>
      <c r="AD15" s="64">
        <v>0</v>
      </c>
      <c r="AE15" s="54">
        <f t="shared" si="2"/>
        <v>1</v>
      </c>
      <c r="AF15" s="53">
        <v>0</v>
      </c>
    </row>
    <row r="16" spans="2:37" x14ac:dyDescent="0.25">
      <c r="B16" s="71">
        <v>183491</v>
      </c>
      <c r="C16" s="73" t="s">
        <v>122</v>
      </c>
      <c r="D16" s="74" t="s">
        <v>1</v>
      </c>
      <c r="E16" s="74" t="s">
        <v>14</v>
      </c>
      <c r="F16" s="74" t="s">
        <v>8</v>
      </c>
      <c r="G16" s="53"/>
      <c r="H16" s="52" t="s">
        <v>11</v>
      </c>
      <c r="I16" s="53">
        <v>32</v>
      </c>
      <c r="J16" s="53">
        <v>25</v>
      </c>
      <c r="K16" s="53">
        <v>21</v>
      </c>
      <c r="L16" s="53"/>
      <c r="M16" s="53"/>
      <c r="N16" s="53"/>
      <c r="O16" s="54">
        <f t="shared" si="0"/>
        <v>78</v>
      </c>
      <c r="P16" s="53">
        <v>0</v>
      </c>
      <c r="Q16" s="53">
        <v>0</v>
      </c>
      <c r="R16" s="53"/>
      <c r="S16" s="53">
        <v>2</v>
      </c>
      <c r="T16" s="55">
        <v>0</v>
      </c>
      <c r="U16" s="56">
        <v>0</v>
      </c>
      <c r="V16" s="61"/>
      <c r="W16" s="61"/>
      <c r="X16" s="61"/>
      <c r="Y16" s="62"/>
      <c r="Z16" s="58">
        <f t="shared" si="1"/>
        <v>0</v>
      </c>
      <c r="AA16" s="53">
        <v>0</v>
      </c>
      <c r="AB16" s="63">
        <v>0</v>
      </c>
      <c r="AC16" s="53">
        <v>0</v>
      </c>
      <c r="AD16" s="64">
        <v>0</v>
      </c>
      <c r="AE16" s="54">
        <f t="shared" si="2"/>
        <v>0</v>
      </c>
      <c r="AF16" s="53">
        <v>2</v>
      </c>
    </row>
    <row r="17" spans="2:32" x14ac:dyDescent="0.25">
      <c r="B17" s="71">
        <v>183470</v>
      </c>
      <c r="C17" s="73" t="s">
        <v>122</v>
      </c>
      <c r="D17" s="74" t="s">
        <v>1</v>
      </c>
      <c r="E17" s="74" t="s">
        <v>15</v>
      </c>
      <c r="F17" s="74" t="s">
        <v>8</v>
      </c>
      <c r="G17" s="53"/>
      <c r="H17" s="52" t="s">
        <v>11</v>
      </c>
      <c r="I17" s="53">
        <v>0</v>
      </c>
      <c r="J17" s="53">
        <v>0</v>
      </c>
      <c r="K17" s="53">
        <v>0</v>
      </c>
      <c r="L17" s="53"/>
      <c r="M17" s="53"/>
      <c r="N17" s="53"/>
      <c r="O17" s="54">
        <f t="shared" si="0"/>
        <v>0</v>
      </c>
      <c r="P17" s="53">
        <v>0</v>
      </c>
      <c r="Q17" s="53">
        <v>0</v>
      </c>
      <c r="R17" s="53"/>
      <c r="S17" s="53"/>
      <c r="T17" s="55"/>
      <c r="U17" s="56"/>
      <c r="V17" s="61"/>
      <c r="W17" s="61"/>
      <c r="X17" s="61"/>
      <c r="Y17" s="62"/>
      <c r="Z17" s="58">
        <f t="shared" si="1"/>
        <v>0</v>
      </c>
      <c r="AA17" s="53"/>
      <c r="AB17" s="63"/>
      <c r="AC17" s="53"/>
      <c r="AD17" s="64"/>
      <c r="AE17" s="54">
        <f t="shared" si="2"/>
        <v>0</v>
      </c>
      <c r="AF17" s="53">
        <v>0</v>
      </c>
    </row>
    <row r="18" spans="2:32" x14ac:dyDescent="0.25">
      <c r="B18" s="71">
        <v>183492</v>
      </c>
      <c r="C18" s="73" t="s">
        <v>122</v>
      </c>
      <c r="D18" s="74" t="s">
        <v>2</v>
      </c>
      <c r="E18" s="74" t="s">
        <v>14</v>
      </c>
      <c r="F18" s="74" t="s">
        <v>8</v>
      </c>
      <c r="G18" s="53"/>
      <c r="H18" s="52" t="s">
        <v>11</v>
      </c>
      <c r="I18" s="53">
        <v>20</v>
      </c>
      <c r="J18" s="53">
        <v>7</v>
      </c>
      <c r="K18" s="53"/>
      <c r="L18" s="53"/>
      <c r="M18" s="53"/>
      <c r="N18" s="53"/>
      <c r="O18" s="54">
        <f t="shared" si="0"/>
        <v>27</v>
      </c>
      <c r="P18" s="53">
        <v>0</v>
      </c>
      <c r="Q18" s="53">
        <v>0</v>
      </c>
      <c r="R18" s="53"/>
      <c r="S18" s="53">
        <v>7</v>
      </c>
      <c r="T18" s="55">
        <v>0</v>
      </c>
      <c r="U18" s="56">
        <v>0</v>
      </c>
      <c r="V18" s="61"/>
      <c r="W18" s="61"/>
      <c r="X18" s="61"/>
      <c r="Y18" s="62"/>
      <c r="Z18" s="58">
        <f t="shared" si="1"/>
        <v>0</v>
      </c>
      <c r="AA18" s="53">
        <v>0</v>
      </c>
      <c r="AB18" s="63">
        <v>0</v>
      </c>
      <c r="AC18" s="53">
        <v>0</v>
      </c>
      <c r="AD18" s="64">
        <v>0</v>
      </c>
      <c r="AE18" s="54">
        <f t="shared" si="2"/>
        <v>0</v>
      </c>
      <c r="AF18" s="53">
        <v>0</v>
      </c>
    </row>
    <row r="19" spans="2:32" x14ac:dyDescent="0.25">
      <c r="B19" s="71">
        <v>183471</v>
      </c>
      <c r="C19" s="73" t="s">
        <v>122</v>
      </c>
      <c r="D19" s="74" t="s">
        <v>2</v>
      </c>
      <c r="E19" s="74" t="s">
        <v>15</v>
      </c>
      <c r="F19" s="74" t="s">
        <v>8</v>
      </c>
      <c r="G19" s="53"/>
      <c r="H19" s="52" t="s">
        <v>11</v>
      </c>
      <c r="I19" s="53">
        <v>0</v>
      </c>
      <c r="J19" s="53">
        <v>0</v>
      </c>
      <c r="K19" s="53"/>
      <c r="L19" s="53"/>
      <c r="M19" s="53"/>
      <c r="N19" s="53"/>
      <c r="O19" s="54">
        <f t="shared" si="0"/>
        <v>0</v>
      </c>
      <c r="P19" s="53">
        <v>0</v>
      </c>
      <c r="Q19" s="53">
        <v>0</v>
      </c>
      <c r="R19" s="53"/>
      <c r="S19" s="53"/>
      <c r="T19" s="55"/>
      <c r="U19" s="56"/>
      <c r="V19" s="61"/>
      <c r="W19" s="61"/>
      <c r="X19" s="61"/>
      <c r="Y19" s="62"/>
      <c r="Z19" s="58">
        <f t="shared" si="1"/>
        <v>0</v>
      </c>
      <c r="AA19" s="53"/>
      <c r="AB19" s="63"/>
      <c r="AC19" s="53"/>
      <c r="AD19" s="64"/>
      <c r="AE19" s="54">
        <f t="shared" si="2"/>
        <v>0</v>
      </c>
      <c r="AF19" s="53"/>
    </row>
    <row r="20" spans="2:32" x14ac:dyDescent="0.25">
      <c r="B20" s="50"/>
      <c r="C20" s="50"/>
      <c r="D20" s="50"/>
      <c r="E20" s="50"/>
      <c r="F20" s="50"/>
      <c r="G20" s="53"/>
      <c r="H20" s="53"/>
      <c r="I20" s="53"/>
      <c r="J20" s="53"/>
      <c r="K20" s="53"/>
      <c r="L20" s="53"/>
      <c r="M20" s="53"/>
      <c r="N20" s="53"/>
      <c r="O20" s="54">
        <f t="shared" si="0"/>
        <v>0</v>
      </c>
      <c r="P20" s="53"/>
      <c r="Q20" s="53"/>
      <c r="R20" s="53"/>
      <c r="S20" s="53"/>
      <c r="T20" s="55"/>
      <c r="U20" s="56"/>
      <c r="V20" s="61"/>
      <c r="W20" s="61"/>
      <c r="X20" s="61"/>
      <c r="Y20" s="62"/>
      <c r="Z20" s="58">
        <f t="shared" si="1"/>
        <v>0</v>
      </c>
      <c r="AA20" s="53"/>
      <c r="AB20" s="63"/>
      <c r="AC20" s="53"/>
      <c r="AD20" s="64"/>
      <c r="AE20" s="54">
        <f t="shared" si="2"/>
        <v>0</v>
      </c>
      <c r="AF20" s="53"/>
    </row>
    <row r="21" spans="2:32" x14ac:dyDescent="0.25">
      <c r="B21" s="67"/>
      <c r="C21" s="67"/>
      <c r="D21" s="50"/>
      <c r="E21" s="50"/>
      <c r="F21" s="50"/>
      <c r="G21" s="53"/>
      <c r="H21" s="53"/>
      <c r="I21" s="53"/>
      <c r="J21" s="53"/>
      <c r="K21" s="53"/>
      <c r="L21" s="53"/>
      <c r="M21" s="53"/>
      <c r="N21" s="53"/>
      <c r="O21" s="54">
        <f t="shared" si="0"/>
        <v>0</v>
      </c>
      <c r="P21" s="53"/>
      <c r="Q21" s="53"/>
      <c r="R21" s="53"/>
      <c r="S21" s="53"/>
      <c r="T21" s="55"/>
      <c r="U21" s="56"/>
      <c r="V21" s="61"/>
      <c r="W21" s="61"/>
      <c r="X21" s="61"/>
      <c r="Y21" s="62"/>
      <c r="Z21" s="58"/>
      <c r="AA21" s="53"/>
      <c r="AB21" s="63"/>
      <c r="AC21" s="53"/>
      <c r="AD21" s="64"/>
      <c r="AE21" s="54">
        <f t="shared" si="2"/>
        <v>0</v>
      </c>
      <c r="AF21" s="53"/>
    </row>
    <row r="22" spans="2:32" x14ac:dyDescent="0.25">
      <c r="B22" s="50"/>
      <c r="C22" s="50"/>
      <c r="D22" s="50"/>
      <c r="E22" s="50"/>
      <c r="F22" s="50"/>
      <c r="G22" s="53"/>
      <c r="H22" s="53"/>
      <c r="I22" s="70"/>
      <c r="J22" s="70"/>
      <c r="K22" s="70"/>
      <c r="L22" s="70"/>
      <c r="M22" s="70"/>
      <c r="N22" s="70"/>
      <c r="O22" s="54">
        <f t="shared" si="0"/>
        <v>0</v>
      </c>
      <c r="P22" s="70"/>
      <c r="Q22" s="53"/>
      <c r="R22" s="53"/>
      <c r="S22" s="53"/>
      <c r="T22" s="55"/>
      <c r="U22" s="56"/>
      <c r="V22" s="61"/>
      <c r="W22" s="61"/>
      <c r="X22" s="61"/>
      <c r="Y22" s="62"/>
      <c r="Z22" s="58">
        <f t="shared" si="1"/>
        <v>0</v>
      </c>
      <c r="AA22" s="53"/>
      <c r="AB22" s="63"/>
      <c r="AC22" s="53"/>
      <c r="AD22" s="64"/>
      <c r="AE22" s="54">
        <f t="shared" si="2"/>
        <v>0</v>
      </c>
      <c r="AF22" s="53"/>
    </row>
    <row r="23" spans="2:32" x14ac:dyDescent="0.25">
      <c r="B23" s="67"/>
      <c r="C23" s="67"/>
      <c r="D23" s="50"/>
      <c r="E23" s="50"/>
      <c r="F23" s="50"/>
      <c r="G23" s="53"/>
      <c r="H23" s="53"/>
      <c r="I23" s="53"/>
      <c r="J23" s="53"/>
      <c r="K23" s="53"/>
      <c r="L23" s="53"/>
      <c r="M23" s="53"/>
      <c r="N23" s="53"/>
      <c r="O23" s="54">
        <f t="shared" si="0"/>
        <v>0</v>
      </c>
      <c r="P23" s="53"/>
      <c r="Q23" s="53"/>
      <c r="R23" s="53"/>
      <c r="S23" s="53"/>
      <c r="T23" s="55"/>
      <c r="U23" s="56"/>
      <c r="V23" s="61"/>
      <c r="W23" s="61"/>
      <c r="X23" s="61"/>
      <c r="Y23" s="62"/>
      <c r="Z23" s="58">
        <f t="shared" si="1"/>
        <v>0</v>
      </c>
      <c r="AA23" s="53"/>
      <c r="AB23" s="63"/>
      <c r="AC23" s="53"/>
      <c r="AD23" s="64"/>
      <c r="AE23" s="54">
        <f t="shared" si="2"/>
        <v>0</v>
      </c>
      <c r="AF23" s="53"/>
    </row>
    <row r="24" spans="2:32" x14ac:dyDescent="0.25">
      <c r="B24" s="67"/>
      <c r="C24" s="67"/>
      <c r="D24" s="50"/>
      <c r="E24" s="50"/>
      <c r="F24" s="50"/>
      <c r="G24" s="53"/>
      <c r="H24" s="53"/>
      <c r="I24" s="53"/>
      <c r="J24" s="53"/>
      <c r="K24" s="53"/>
      <c r="L24" s="53"/>
      <c r="M24" s="53"/>
      <c r="N24" s="53"/>
      <c r="O24" s="54">
        <f t="shared" si="0"/>
        <v>0</v>
      </c>
      <c r="P24" s="53"/>
      <c r="Q24" s="53"/>
      <c r="R24" s="53"/>
      <c r="S24" s="53"/>
      <c r="T24" s="55"/>
      <c r="U24" s="56"/>
      <c r="V24" s="61"/>
      <c r="W24" s="61"/>
      <c r="X24" s="61"/>
      <c r="Y24" s="62"/>
      <c r="Z24" s="58">
        <f t="shared" si="1"/>
        <v>0</v>
      </c>
      <c r="AA24" s="53"/>
      <c r="AB24" s="63"/>
      <c r="AC24" s="53"/>
      <c r="AD24" s="64"/>
      <c r="AE24" s="54">
        <f t="shared" si="2"/>
        <v>0</v>
      </c>
      <c r="AF24" s="53"/>
    </row>
    <row r="25" spans="2:32" x14ac:dyDescent="0.25">
      <c r="B25" s="50"/>
      <c r="C25" s="50"/>
      <c r="D25" s="50"/>
      <c r="E25" s="50"/>
      <c r="F25" s="50"/>
      <c r="G25" s="53"/>
      <c r="H25" s="53"/>
      <c r="I25" s="53"/>
      <c r="J25" s="53"/>
      <c r="K25" s="53"/>
      <c r="L25" s="53"/>
      <c r="M25" s="53"/>
      <c r="N25" s="53"/>
      <c r="O25" s="54">
        <f t="shared" si="0"/>
        <v>0</v>
      </c>
      <c r="P25" s="53"/>
      <c r="Q25" s="53"/>
      <c r="R25" s="53"/>
      <c r="S25" s="53"/>
      <c r="T25" s="55"/>
      <c r="U25" s="56"/>
      <c r="V25" s="61"/>
      <c r="W25" s="61"/>
      <c r="X25" s="61"/>
      <c r="Y25" s="62"/>
      <c r="Z25" s="58">
        <f t="shared" si="1"/>
        <v>0</v>
      </c>
      <c r="AA25" s="53"/>
      <c r="AB25" s="63"/>
      <c r="AC25" s="53"/>
      <c r="AD25" s="64"/>
      <c r="AE25" s="54">
        <f t="shared" si="2"/>
        <v>0</v>
      </c>
      <c r="AF25" s="53"/>
    </row>
    <row r="26" spans="2:32" x14ac:dyDescent="0.25">
      <c r="B26" s="67"/>
      <c r="C26" s="67"/>
      <c r="D26" s="50"/>
      <c r="E26" s="50"/>
      <c r="F26" s="50"/>
      <c r="G26" s="53"/>
      <c r="H26" s="53"/>
      <c r="I26" s="53"/>
      <c r="J26" s="53"/>
      <c r="K26" s="53"/>
      <c r="L26" s="53"/>
      <c r="M26" s="53"/>
      <c r="N26" s="53"/>
      <c r="O26" s="54">
        <f t="shared" si="0"/>
        <v>0</v>
      </c>
      <c r="P26" s="53"/>
      <c r="Q26" s="53"/>
      <c r="R26" s="53"/>
      <c r="S26" s="53"/>
      <c r="T26" s="55"/>
      <c r="U26" s="56"/>
      <c r="V26" s="61"/>
      <c r="W26" s="61"/>
      <c r="X26" s="61"/>
      <c r="Y26" s="62"/>
      <c r="Z26" s="58">
        <f t="shared" si="1"/>
        <v>0</v>
      </c>
      <c r="AA26" s="53"/>
      <c r="AB26" s="63"/>
      <c r="AC26" s="53"/>
      <c r="AD26" s="64"/>
      <c r="AE26" s="54">
        <f t="shared" si="2"/>
        <v>0</v>
      </c>
      <c r="AF26" s="53"/>
    </row>
    <row r="27" spans="2:32" x14ac:dyDescent="0.25">
      <c r="B27" s="50"/>
      <c r="C27" s="50"/>
      <c r="D27" s="50"/>
      <c r="E27" s="50"/>
      <c r="F27" s="50"/>
      <c r="G27" s="53"/>
      <c r="H27" s="53"/>
      <c r="I27" s="53"/>
      <c r="J27" s="53"/>
      <c r="K27" s="53"/>
      <c r="L27" s="53"/>
      <c r="M27" s="53"/>
      <c r="N27" s="53"/>
      <c r="O27" s="54">
        <f t="shared" si="0"/>
        <v>0</v>
      </c>
      <c r="P27" s="53"/>
      <c r="Q27" s="53"/>
      <c r="R27" s="53"/>
      <c r="S27" s="53"/>
      <c r="T27" s="55"/>
      <c r="U27" s="56"/>
      <c r="V27" s="61"/>
      <c r="W27" s="61"/>
      <c r="X27" s="61"/>
      <c r="Y27" s="62"/>
      <c r="Z27" s="58">
        <f t="shared" si="1"/>
        <v>0</v>
      </c>
      <c r="AA27" s="53"/>
      <c r="AB27" s="63"/>
      <c r="AC27" s="53"/>
      <c r="AD27" s="64"/>
      <c r="AE27" s="54">
        <f t="shared" si="2"/>
        <v>0</v>
      </c>
      <c r="AF27" s="53"/>
    </row>
    <row r="28" spans="2:32" x14ac:dyDescent="0.25">
      <c r="B28" s="67"/>
      <c r="C28" s="67"/>
      <c r="D28" s="50"/>
      <c r="E28" s="50"/>
      <c r="F28" s="50"/>
      <c r="G28" s="53"/>
      <c r="H28" s="53"/>
      <c r="I28" s="53"/>
      <c r="J28" s="53"/>
      <c r="K28" s="53"/>
      <c r="L28" s="53"/>
      <c r="M28" s="53"/>
      <c r="N28" s="53"/>
      <c r="O28" s="54">
        <f t="shared" si="0"/>
        <v>0</v>
      </c>
      <c r="P28" s="53"/>
      <c r="Q28" s="53"/>
      <c r="R28" s="53"/>
      <c r="S28" s="53"/>
      <c r="T28" s="55"/>
      <c r="U28" s="56"/>
      <c r="V28" s="61"/>
      <c r="W28" s="61"/>
      <c r="X28" s="61"/>
      <c r="Y28" s="62"/>
      <c r="Z28" s="58">
        <f t="shared" si="1"/>
        <v>0</v>
      </c>
      <c r="AA28" s="53"/>
      <c r="AB28" s="63"/>
      <c r="AC28" s="53"/>
      <c r="AD28" s="64"/>
      <c r="AE28" s="54">
        <f t="shared" si="2"/>
        <v>0</v>
      </c>
      <c r="AF28" s="53"/>
    </row>
    <row r="29" spans="2:32" x14ac:dyDescent="0.25">
      <c r="B29" s="67"/>
      <c r="C29" s="67"/>
      <c r="D29" s="50"/>
      <c r="E29" s="50"/>
      <c r="F29" s="50"/>
      <c r="G29" s="51"/>
      <c r="H29" s="51"/>
      <c r="I29" s="51"/>
      <c r="J29" s="51"/>
      <c r="K29" s="51"/>
      <c r="L29" s="51"/>
      <c r="M29" s="51"/>
      <c r="N29" s="51"/>
      <c r="O29" s="54">
        <f t="shared" si="0"/>
        <v>0</v>
      </c>
      <c r="P29" s="51"/>
      <c r="Q29" s="53"/>
      <c r="R29" s="53"/>
      <c r="S29" s="53"/>
      <c r="T29" s="55"/>
      <c r="U29" s="56"/>
      <c r="V29" s="61"/>
      <c r="W29" s="61"/>
      <c r="X29" s="61"/>
      <c r="Y29" s="62"/>
      <c r="Z29" s="58">
        <f t="shared" si="1"/>
        <v>0</v>
      </c>
      <c r="AA29" s="53"/>
      <c r="AB29" s="63"/>
      <c r="AC29" s="53"/>
      <c r="AD29" s="64"/>
      <c r="AE29" s="54">
        <f t="shared" si="2"/>
        <v>0</v>
      </c>
      <c r="AF29" s="53"/>
    </row>
    <row r="30" spans="2:32" x14ac:dyDescent="0.25">
      <c r="B30" s="50"/>
      <c r="C30" s="50"/>
      <c r="D30" s="50"/>
      <c r="E30" s="50"/>
      <c r="F30" s="50"/>
      <c r="G30" s="53"/>
      <c r="H30" s="53"/>
      <c r="I30" s="70"/>
      <c r="J30" s="70"/>
      <c r="K30" s="70"/>
      <c r="L30" s="70"/>
      <c r="M30" s="70"/>
      <c r="N30" s="70"/>
      <c r="O30" s="54">
        <f t="shared" si="0"/>
        <v>0</v>
      </c>
      <c r="P30" s="70"/>
      <c r="Q30" s="53"/>
      <c r="R30" s="53"/>
      <c r="S30" s="53"/>
      <c r="T30" s="55"/>
      <c r="U30" s="56"/>
      <c r="V30" s="61"/>
      <c r="W30" s="61"/>
      <c r="X30" s="61"/>
      <c r="Y30" s="62"/>
      <c r="Z30" s="58">
        <f t="shared" si="1"/>
        <v>0</v>
      </c>
      <c r="AA30" s="53"/>
      <c r="AB30" s="63"/>
      <c r="AC30" s="53"/>
      <c r="AD30" s="64"/>
      <c r="AE30" s="54">
        <f t="shared" si="2"/>
        <v>0</v>
      </c>
      <c r="AF30" s="53"/>
    </row>
    <row r="31" spans="2:32" x14ac:dyDescent="0.25">
      <c r="B31" s="67"/>
      <c r="C31" s="67"/>
      <c r="D31" s="50"/>
      <c r="E31" s="50"/>
      <c r="F31" s="50"/>
      <c r="G31" s="53"/>
      <c r="H31" s="53"/>
      <c r="I31" s="53"/>
      <c r="J31" s="53"/>
      <c r="K31" s="53"/>
      <c r="L31" s="53"/>
      <c r="M31" s="53"/>
      <c r="N31" s="53"/>
      <c r="O31" s="54">
        <f t="shared" si="0"/>
        <v>0</v>
      </c>
      <c r="P31" s="53"/>
      <c r="Q31" s="53"/>
      <c r="R31" s="53"/>
      <c r="S31" s="53"/>
      <c r="T31" s="55"/>
      <c r="U31" s="56"/>
      <c r="V31" s="61"/>
      <c r="W31" s="61"/>
      <c r="X31" s="61"/>
      <c r="Y31" s="62"/>
      <c r="Z31" s="58">
        <f t="shared" si="1"/>
        <v>0</v>
      </c>
      <c r="AA31" s="53"/>
      <c r="AB31" s="63"/>
      <c r="AC31" s="53"/>
      <c r="AD31" s="64"/>
      <c r="AE31" s="54">
        <f t="shared" si="2"/>
        <v>0</v>
      </c>
      <c r="AF31" s="53"/>
    </row>
    <row r="32" spans="2:32" x14ac:dyDescent="0.25">
      <c r="B32" s="50"/>
      <c r="C32" s="50"/>
      <c r="D32" s="50"/>
      <c r="E32" s="50"/>
      <c r="F32" s="50"/>
      <c r="G32" s="53"/>
      <c r="H32" s="53"/>
      <c r="I32" s="53"/>
      <c r="J32" s="53"/>
      <c r="K32" s="53"/>
      <c r="L32" s="53"/>
      <c r="M32" s="53"/>
      <c r="N32" s="53"/>
      <c r="O32" s="54">
        <f t="shared" si="0"/>
        <v>0</v>
      </c>
      <c r="P32" s="53"/>
      <c r="Q32" s="53"/>
      <c r="R32" s="53"/>
      <c r="S32" s="53"/>
      <c r="T32" s="55"/>
      <c r="U32" s="56"/>
      <c r="V32" s="61"/>
      <c r="W32" s="61"/>
      <c r="X32" s="61"/>
      <c r="Y32" s="62"/>
      <c r="Z32" s="58">
        <f t="shared" si="1"/>
        <v>0</v>
      </c>
      <c r="AA32" s="53"/>
      <c r="AB32" s="63"/>
      <c r="AC32" s="53"/>
      <c r="AD32" s="64"/>
      <c r="AE32" s="54">
        <f t="shared" si="2"/>
        <v>0</v>
      </c>
      <c r="AF32" s="53"/>
    </row>
    <row r="33" spans="2:32" x14ac:dyDescent="0.25">
      <c r="B33" s="53"/>
      <c r="C33" s="66"/>
      <c r="D33" s="50"/>
      <c r="E33" s="50"/>
      <c r="F33" s="50"/>
      <c r="G33" s="53"/>
      <c r="H33" s="53"/>
      <c r="I33" s="53"/>
      <c r="J33" s="53"/>
      <c r="K33" s="53"/>
      <c r="L33" s="53"/>
      <c r="M33" s="53"/>
      <c r="N33" s="53"/>
      <c r="O33" s="54">
        <f t="shared" si="0"/>
        <v>0</v>
      </c>
      <c r="P33" s="53"/>
      <c r="Q33" s="53"/>
      <c r="R33" s="53"/>
      <c r="S33" s="53"/>
      <c r="T33" s="55"/>
      <c r="U33" s="56"/>
      <c r="V33" s="61"/>
      <c r="W33" s="61"/>
      <c r="X33" s="61"/>
      <c r="Y33" s="62"/>
      <c r="Z33" s="58">
        <f t="shared" si="1"/>
        <v>0</v>
      </c>
      <c r="AA33" s="53"/>
      <c r="AB33" s="63"/>
      <c r="AC33" s="53"/>
      <c r="AD33" s="64"/>
      <c r="AE33" s="54">
        <f t="shared" si="2"/>
        <v>0</v>
      </c>
      <c r="AF33" s="53"/>
    </row>
    <row r="34" spans="2:32" x14ac:dyDescent="0.25">
      <c r="B34" s="53"/>
      <c r="C34" s="66"/>
      <c r="D34" s="50"/>
      <c r="E34" s="50"/>
      <c r="F34" s="50"/>
      <c r="G34" s="53"/>
      <c r="H34" s="53"/>
      <c r="I34" s="53"/>
      <c r="J34" s="53"/>
      <c r="K34" s="53"/>
      <c r="L34" s="53"/>
      <c r="M34" s="53"/>
      <c r="N34" s="53"/>
      <c r="O34" s="54">
        <f t="shared" si="0"/>
        <v>0</v>
      </c>
      <c r="P34" s="53"/>
      <c r="Q34" s="53"/>
      <c r="R34" s="53"/>
      <c r="S34" s="53"/>
      <c r="T34" s="55"/>
      <c r="U34" s="56"/>
      <c r="V34" s="61"/>
      <c r="W34" s="61"/>
      <c r="X34" s="61"/>
      <c r="Y34" s="62"/>
      <c r="Z34" s="58">
        <f t="shared" si="1"/>
        <v>0</v>
      </c>
      <c r="AA34" s="53"/>
      <c r="AB34" s="63"/>
      <c r="AC34" s="53"/>
      <c r="AD34" s="64"/>
      <c r="AE34" s="54">
        <f t="shared" si="2"/>
        <v>0</v>
      </c>
      <c r="AF34" s="53"/>
    </row>
    <row r="35" spans="2:32" x14ac:dyDescent="0.25">
      <c r="B35" s="53"/>
      <c r="C35" s="66"/>
      <c r="D35" s="50"/>
      <c r="E35" s="50"/>
      <c r="F35" s="50"/>
      <c r="G35" s="53"/>
      <c r="H35" s="53"/>
      <c r="I35" s="53"/>
      <c r="J35" s="53"/>
      <c r="K35" s="53"/>
      <c r="L35" s="53"/>
      <c r="M35" s="53"/>
      <c r="N35" s="53"/>
      <c r="O35" s="54">
        <f t="shared" si="0"/>
        <v>0</v>
      </c>
      <c r="P35" s="53"/>
      <c r="Q35" s="53"/>
      <c r="R35" s="53"/>
      <c r="S35" s="53"/>
      <c r="T35" s="55"/>
      <c r="U35" s="56"/>
      <c r="V35" s="61"/>
      <c r="W35" s="61"/>
      <c r="X35" s="61"/>
      <c r="Y35" s="62"/>
      <c r="Z35" s="58">
        <f t="shared" si="1"/>
        <v>0</v>
      </c>
      <c r="AA35" s="53"/>
      <c r="AB35" s="63"/>
      <c r="AC35" s="53"/>
      <c r="AD35" s="64"/>
      <c r="AE35" s="54">
        <f t="shared" si="2"/>
        <v>0</v>
      </c>
      <c r="AF35" s="53"/>
    </row>
    <row r="36" spans="2:32" x14ac:dyDescent="0.25">
      <c r="B36" s="53"/>
      <c r="C36" s="66"/>
      <c r="D36" s="50"/>
      <c r="E36" s="50"/>
      <c r="F36" s="50"/>
      <c r="G36" s="53"/>
      <c r="H36" s="53"/>
      <c r="I36" s="53"/>
      <c r="J36" s="53"/>
      <c r="K36" s="53"/>
      <c r="L36" s="53"/>
      <c r="M36" s="53"/>
      <c r="N36" s="53"/>
      <c r="O36" s="54">
        <f t="shared" si="0"/>
        <v>0</v>
      </c>
      <c r="P36" s="53"/>
      <c r="Q36" s="53"/>
      <c r="R36" s="53"/>
      <c r="S36" s="53"/>
      <c r="T36" s="55"/>
      <c r="U36" s="56"/>
      <c r="V36" s="61"/>
      <c r="W36" s="61"/>
      <c r="X36" s="61"/>
      <c r="Y36" s="62"/>
      <c r="Z36" s="58">
        <f t="shared" si="1"/>
        <v>0</v>
      </c>
      <c r="AA36" s="53"/>
      <c r="AB36" s="63"/>
      <c r="AC36" s="53"/>
      <c r="AD36" s="64"/>
      <c r="AE36" s="54">
        <f t="shared" si="2"/>
        <v>0</v>
      </c>
      <c r="AF36" s="53"/>
    </row>
    <row r="37" spans="2:32" x14ac:dyDescent="0.25">
      <c r="B37" s="53"/>
      <c r="C37" s="66"/>
      <c r="D37" s="50"/>
      <c r="E37" s="50"/>
      <c r="F37" s="50"/>
      <c r="G37" s="53"/>
      <c r="H37" s="53"/>
      <c r="I37" s="53"/>
      <c r="J37" s="53"/>
      <c r="K37" s="53"/>
      <c r="L37" s="53"/>
      <c r="M37" s="53"/>
      <c r="N37" s="53"/>
      <c r="O37" s="54">
        <f t="shared" si="0"/>
        <v>0</v>
      </c>
      <c r="P37" s="53"/>
      <c r="Q37" s="53"/>
      <c r="R37" s="53"/>
      <c r="S37" s="53"/>
      <c r="T37" s="55"/>
      <c r="U37" s="56"/>
      <c r="V37" s="61"/>
      <c r="W37" s="61"/>
      <c r="X37" s="61"/>
      <c r="Y37" s="62"/>
      <c r="Z37" s="58">
        <f t="shared" si="1"/>
        <v>0</v>
      </c>
      <c r="AA37" s="53"/>
      <c r="AB37" s="63"/>
      <c r="AC37" s="53"/>
      <c r="AD37" s="64"/>
      <c r="AE37" s="54">
        <f t="shared" si="2"/>
        <v>0</v>
      </c>
      <c r="AF37" s="53"/>
    </row>
    <row r="38" spans="2:32" x14ac:dyDescent="0.25">
      <c r="B38" s="53"/>
      <c r="C38" s="66"/>
      <c r="D38" s="50"/>
      <c r="E38" s="50"/>
      <c r="F38" s="50"/>
      <c r="G38" s="53"/>
      <c r="H38" s="53"/>
      <c r="I38" s="53"/>
      <c r="J38" s="53"/>
      <c r="K38" s="53"/>
      <c r="L38" s="53"/>
      <c r="M38" s="53"/>
      <c r="N38" s="53"/>
      <c r="O38" s="54">
        <f t="shared" si="0"/>
        <v>0</v>
      </c>
      <c r="P38" s="53"/>
      <c r="Q38" s="53"/>
      <c r="R38" s="53"/>
      <c r="S38" s="53"/>
      <c r="T38" s="55"/>
      <c r="U38" s="56"/>
      <c r="V38" s="61"/>
      <c r="W38" s="61"/>
      <c r="X38" s="61"/>
      <c r="Y38" s="62"/>
      <c r="Z38" s="58">
        <f t="shared" si="1"/>
        <v>0</v>
      </c>
      <c r="AA38" s="53"/>
      <c r="AB38" s="63"/>
      <c r="AC38" s="53"/>
      <c r="AD38" s="64"/>
      <c r="AE38" s="54">
        <f t="shared" si="2"/>
        <v>0</v>
      </c>
      <c r="AF38" s="53"/>
    </row>
    <row r="39" spans="2:32" x14ac:dyDescent="0.25">
      <c r="B39" s="53"/>
      <c r="C39" s="66"/>
      <c r="D39" s="50"/>
      <c r="E39" s="50"/>
      <c r="F39" s="50"/>
      <c r="G39" s="53"/>
      <c r="H39" s="53"/>
      <c r="I39" s="53"/>
      <c r="J39" s="53"/>
      <c r="K39" s="53"/>
      <c r="L39" s="53"/>
      <c r="M39" s="53"/>
      <c r="N39" s="53"/>
      <c r="O39" s="54">
        <f t="shared" si="0"/>
        <v>0</v>
      </c>
      <c r="P39" s="53"/>
      <c r="Q39" s="53"/>
      <c r="R39" s="53"/>
      <c r="S39" s="53"/>
      <c r="T39" s="55"/>
      <c r="U39" s="56"/>
      <c r="V39" s="61"/>
      <c r="W39" s="61"/>
      <c r="X39" s="61"/>
      <c r="Y39" s="62"/>
      <c r="Z39" s="58">
        <f t="shared" si="1"/>
        <v>0</v>
      </c>
      <c r="AA39" s="53"/>
      <c r="AB39" s="63"/>
      <c r="AC39" s="53"/>
      <c r="AD39" s="64"/>
      <c r="AE39" s="54">
        <f t="shared" si="2"/>
        <v>0</v>
      </c>
      <c r="AF39" s="53"/>
    </row>
    <row r="40" spans="2:32" x14ac:dyDescent="0.25">
      <c r="B40" s="53"/>
      <c r="C40" s="66"/>
      <c r="D40" s="50"/>
      <c r="E40" s="50"/>
      <c r="F40" s="50"/>
      <c r="G40" s="53"/>
      <c r="H40" s="53"/>
      <c r="I40" s="53"/>
      <c r="J40" s="53"/>
      <c r="K40" s="53"/>
      <c r="L40" s="53"/>
      <c r="M40" s="53"/>
      <c r="N40" s="53"/>
      <c r="O40" s="54">
        <f t="shared" si="0"/>
        <v>0</v>
      </c>
      <c r="P40" s="53"/>
      <c r="Q40" s="53"/>
      <c r="R40" s="53"/>
      <c r="S40" s="53"/>
      <c r="T40" s="55"/>
      <c r="U40" s="56"/>
      <c r="V40" s="61"/>
      <c r="W40" s="61"/>
      <c r="X40" s="61"/>
      <c r="Y40" s="62"/>
      <c r="Z40" s="58">
        <f t="shared" si="1"/>
        <v>0</v>
      </c>
      <c r="AA40" s="53"/>
      <c r="AB40" s="63"/>
      <c r="AC40" s="53"/>
      <c r="AD40" s="64"/>
      <c r="AE40" s="54">
        <f t="shared" si="2"/>
        <v>0</v>
      </c>
      <c r="AF40" s="53"/>
    </row>
    <row r="41" spans="2:32" x14ac:dyDescent="0.25">
      <c r="B41" s="53"/>
      <c r="C41" s="66"/>
      <c r="D41" s="50"/>
      <c r="E41" s="50"/>
      <c r="F41" s="50"/>
      <c r="G41" s="53"/>
      <c r="H41" s="53"/>
      <c r="I41" s="53"/>
      <c r="J41" s="53"/>
      <c r="K41" s="53"/>
      <c r="L41" s="53"/>
      <c r="M41" s="53"/>
      <c r="N41" s="53"/>
      <c r="O41" s="54">
        <f t="shared" si="0"/>
        <v>0</v>
      </c>
      <c r="P41" s="53"/>
      <c r="Q41" s="53"/>
      <c r="R41" s="53"/>
      <c r="S41" s="53"/>
      <c r="T41" s="55"/>
      <c r="U41" s="56"/>
      <c r="V41" s="61"/>
      <c r="W41" s="61"/>
      <c r="X41" s="61"/>
      <c r="Y41" s="62"/>
      <c r="Z41" s="58">
        <f t="shared" si="1"/>
        <v>0</v>
      </c>
      <c r="AA41" s="53"/>
      <c r="AB41" s="63"/>
      <c r="AC41" s="53"/>
      <c r="AD41" s="64"/>
      <c r="AE41" s="54">
        <f t="shared" si="2"/>
        <v>0</v>
      </c>
      <c r="AF41" s="53"/>
    </row>
  </sheetData>
  <mergeCells count="16">
    <mergeCell ref="U2:U3"/>
    <mergeCell ref="V2:Z2"/>
    <mergeCell ref="AA2:AE2"/>
    <mergeCell ref="AF2:AF3"/>
    <mergeCell ref="I2:N2"/>
    <mergeCell ref="P2:P3"/>
    <mergeCell ref="Q2:Q3"/>
    <mergeCell ref="R2:R3"/>
    <mergeCell ref="S2:S3"/>
    <mergeCell ref="T2:T3"/>
    <mergeCell ref="G2:G3"/>
    <mergeCell ref="B2:B3"/>
    <mergeCell ref="C2:C3"/>
    <mergeCell ref="D2:D3"/>
    <mergeCell ref="E2:E3"/>
    <mergeCell ref="F2:F3"/>
  </mergeCells>
  <dataValidations count="2">
    <dataValidation type="whole" operator="greaterThanOrEqual" allowBlank="1" showInputMessage="1" showErrorMessage="1" error="Uvedený počet musí byť celé číslo rovné alebo väčšie ako 0." sqref="S4:Z41" xr:uid="{00000000-0002-0000-0100-000000000000}">
      <formula1>0</formula1>
    </dataValidation>
    <dataValidation type="whole" operator="greaterThanOrEqual" allowBlank="1" showInputMessage="1" showErrorMessage="1" error="Počet študentov musí byť celé číslo rovné alebo väčšie ako 0." sqref="P4:R41 AA4:AF41 I4:N41" xr:uid="{00000000-0002-0000-0100-000001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'Pomocný hárok'!$D$11:$D$12</xm:f>
          </x14:formula1>
          <xm:sqref>H20:H41</xm:sqref>
        </x14:dataValidation>
        <x14:dataValidation type="list" allowBlank="1" showInputMessage="1" showErrorMessage="1" xr:uid="{00000000-0002-0000-0100-000003000000}">
          <x14:formula1>
            <xm:f>'Pomocný hárok'!$A$17:$A$18</xm:f>
          </x14:formula1>
          <xm:sqref>E20:E41</xm:sqref>
        </x14:dataValidation>
        <x14:dataValidation type="list" allowBlank="1" showInputMessage="1" showErrorMessage="1" xr:uid="{00000000-0002-0000-0100-000004000000}">
          <x14:formula1>
            <xm:f>'Pomocný hárok'!$A$11:$A$13</xm:f>
          </x14:formula1>
          <xm:sqref>G4:G41 F20:F41</xm:sqref>
        </x14:dataValidation>
        <x14:dataValidation type="list" allowBlank="1" showInputMessage="1" showErrorMessage="1" errorTitle="Nesprávne zadaný stupeň štúdia" error="Vymažte nesprávne vpísaný text a vyberte stupeň štúdia rozkliknutím z ponuky rozbaľovacieho zoznamu." xr:uid="{00000000-0002-0000-0100-000005000000}">
          <x14:formula1>
            <xm:f>'Pomocný hárok'!$A$2:$A$4</xm:f>
          </x14:formula1>
          <xm:sqref>D20:D41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K33"/>
  <sheetViews>
    <sheetView zoomScale="90" zoomScaleNormal="90" workbookViewId="0">
      <selection activeCell="B2" sqref="B2"/>
    </sheetView>
  </sheetViews>
  <sheetFormatPr defaultColWidth="8.88671875" defaultRowHeight="14.4" x14ac:dyDescent="0.3"/>
  <cols>
    <col min="1" max="1" width="2.88671875" customWidth="1"/>
    <col min="3" max="3" width="89" customWidth="1"/>
    <col min="4" max="4" width="19.44140625" customWidth="1"/>
    <col min="5" max="5" width="17.109375" bestFit="1" customWidth="1"/>
    <col min="6" max="7" width="17.109375" customWidth="1"/>
    <col min="8" max="8" width="17.109375" bestFit="1" customWidth="1"/>
    <col min="9" max="9" width="17.109375" customWidth="1"/>
  </cols>
  <sheetData>
    <row r="1" spans="2:9" ht="8.25" customHeight="1" x14ac:dyDescent="0.3"/>
    <row r="2" spans="2:9" x14ac:dyDescent="0.3">
      <c r="B2" s="77" t="s">
        <v>127</v>
      </c>
      <c r="C2" s="77"/>
      <c r="D2" s="19"/>
      <c r="E2" s="19"/>
      <c r="F2" s="19"/>
      <c r="G2" s="19"/>
    </row>
    <row r="3" spans="2:9" ht="15.75" customHeight="1" thickBot="1" x14ac:dyDescent="0.35"/>
    <row r="4" spans="2:9" ht="15" thickBot="1" x14ac:dyDescent="0.35">
      <c r="B4" s="32" t="s">
        <v>108</v>
      </c>
      <c r="C4" s="33"/>
      <c r="D4" s="30" t="s">
        <v>1</v>
      </c>
      <c r="E4" s="2" t="s">
        <v>2</v>
      </c>
      <c r="F4" s="2" t="s">
        <v>123</v>
      </c>
      <c r="G4" s="2" t="s">
        <v>3</v>
      </c>
      <c r="H4" s="2" t="s">
        <v>65</v>
      </c>
      <c r="I4" s="2" t="s">
        <v>66</v>
      </c>
    </row>
    <row r="5" spans="2:9" x14ac:dyDescent="0.3">
      <c r="B5" s="21" t="s">
        <v>17</v>
      </c>
      <c r="C5" s="31" t="s">
        <v>67</v>
      </c>
      <c r="D5" s="11">
        <f>SUMIF('Indikátory vzdelávania fakulta'!D4:D41,"Bc.",'Indikátory vzdelávania fakulta'!I4:I41)</f>
        <v>82</v>
      </c>
      <c r="E5" s="11">
        <f>SUMIF('Indikátory vzdelávania fakulta'!D4:D41,"Mgr.",'Indikátory vzdelávania fakulta'!I4:I41)</f>
        <v>62</v>
      </c>
      <c r="F5" s="11">
        <f>SUMIF('Indikátory vzdelávania fakulta'!D4:D41,"spojený 1. a 2.",'Indikátory vzdelávania fakulta'!I4:I41)</f>
        <v>12</v>
      </c>
      <c r="G5" s="11">
        <f>SUMIF('Indikátory vzdelávania fakulta'!D4:D41,"PhD.",'Indikátory vzdelávania fakulta'!I4:I41)</f>
        <v>15</v>
      </c>
      <c r="H5" s="11">
        <f>SUM('Indikátory vzdelávania fakulta'!I4:I41)</f>
        <v>171</v>
      </c>
      <c r="I5" s="11">
        <f t="shared" ref="I5:I14" si="0">SUM(D5:G5)</f>
        <v>171</v>
      </c>
    </row>
    <row r="6" spans="2:9" x14ac:dyDescent="0.3">
      <c r="B6" s="1" t="s">
        <v>18</v>
      </c>
      <c r="C6" s="3" t="s">
        <v>68</v>
      </c>
      <c r="D6" s="11">
        <f>SUMIF('Indikátory vzdelávania fakulta'!D4:D41,"Bc.",'Indikátory vzdelávania fakulta'!J4:J41)</f>
        <v>66</v>
      </c>
      <c r="E6" s="11">
        <f>SUMIF('Indikátory vzdelávania fakulta'!D4:D41,"Mgr.",'Indikátory vzdelávania fakulta'!J4:J41)</f>
        <v>44</v>
      </c>
      <c r="F6" s="11">
        <f>SUMIF('Indikátory vzdelávania fakulta'!D4:D41,"spojený 1. a 2.",'Indikátory vzdelávania fakulta'!J4:J41)</f>
        <v>31</v>
      </c>
      <c r="G6" s="11">
        <f>SUMIF('Indikátory vzdelávania fakulta'!D4:D41,"PhD.",'Indikátory vzdelávania fakulta'!J4:J41)</f>
        <v>8</v>
      </c>
      <c r="H6" s="11">
        <f>SUM('Indikátory vzdelávania fakulta'!J4:J41)</f>
        <v>149</v>
      </c>
      <c r="I6" s="11">
        <f t="shared" si="0"/>
        <v>149</v>
      </c>
    </row>
    <row r="7" spans="2:9" x14ac:dyDescent="0.3">
      <c r="B7" s="1" t="s">
        <v>19</v>
      </c>
      <c r="C7" s="3" t="s">
        <v>69</v>
      </c>
      <c r="D7" s="11">
        <f>SUMIF('Indikátory vzdelávania fakulta'!D4:D41,"Bc.",'Indikátory vzdelávania fakulta'!K4:K41)</f>
        <v>56</v>
      </c>
      <c r="E7" s="11">
        <f>SUMIF('Indikátory vzdelávania fakulta'!D4:D41,"Mgr.",'Indikátory vzdelávania fakulta'!K4:K41)</f>
        <v>0</v>
      </c>
      <c r="F7" s="11">
        <f>SUMIF('Indikátory vzdelávania fakulta'!D4:D41,"spojený 1. a 2.",'Indikátory vzdelávania fakulta'!K4:K41)</f>
        <v>9</v>
      </c>
      <c r="G7" s="11">
        <f>SUMIF('Indikátory vzdelávania fakulta'!D4:D41,"PhD.",'Indikátory vzdelávania fakulta'!K4:K41)</f>
        <v>7</v>
      </c>
      <c r="H7" s="11">
        <f>SUM('Indikátory vzdelávania fakulta'!K4:K41)</f>
        <v>72</v>
      </c>
      <c r="I7" s="11">
        <f t="shared" si="0"/>
        <v>72</v>
      </c>
    </row>
    <row r="8" spans="2:9" x14ac:dyDescent="0.3">
      <c r="B8" s="1" t="s">
        <v>20</v>
      </c>
      <c r="C8" s="3" t="s">
        <v>70</v>
      </c>
      <c r="D8" s="11">
        <f>SUMIF('Indikátory vzdelávania fakulta'!D4:D41,"Bc.",'Indikátory vzdelávania fakulta'!L4:L41)</f>
        <v>0</v>
      </c>
      <c r="E8" s="11">
        <f>SUMIF('Indikátory vzdelávania fakulta'!D4:D41,"Mgr.",'Indikátory vzdelávania fakulta'!L4:L41)</f>
        <v>0</v>
      </c>
      <c r="F8" s="11">
        <f>SUMIF('Indikátory vzdelávania fakulta'!D4:D41,"spojený 1. a 2.",'Indikátory vzdelávania fakulta'!L4:L41)</f>
        <v>13</v>
      </c>
      <c r="G8" s="11">
        <f>SUMIF('Indikátory vzdelávania fakulta'!D4:D41,"PhD.",'Indikátory vzdelávania fakulta'!L4:L41)</f>
        <v>9</v>
      </c>
      <c r="H8" s="11">
        <f>SUM('Indikátory vzdelávania fakulta'!L4:L41)</f>
        <v>22</v>
      </c>
      <c r="I8" s="11">
        <f t="shared" si="0"/>
        <v>22</v>
      </c>
    </row>
    <row r="9" spans="2:9" x14ac:dyDescent="0.3">
      <c r="B9" s="1" t="s">
        <v>21</v>
      </c>
      <c r="C9" s="3" t="s">
        <v>71</v>
      </c>
      <c r="D9" s="11">
        <f>SUMIF('Indikátory vzdelávania fakulta'!D4:D41,"Bc.",'Indikátory vzdelávania fakulta'!M4:M41)</f>
        <v>0</v>
      </c>
      <c r="E9" s="11">
        <f>SUMIF('Indikátory vzdelávania fakulta'!D4:D41,"Mgr.",'Indikátory vzdelávania fakulta'!M4:M41)</f>
        <v>0</v>
      </c>
      <c r="F9" s="11">
        <f>SUMIF('Indikátory vzdelávania fakulta'!D4:D41,"spojený 1. a 2.",'Indikátory vzdelávania fakulta'!M4:M41)</f>
        <v>20</v>
      </c>
      <c r="G9" s="11">
        <f>SUMIF('Indikátory vzdelávania fakulta'!D4:D41,"PhD.",'Indikátory vzdelávania fakulta'!M4:M41)</f>
        <v>0</v>
      </c>
      <c r="H9" s="11">
        <f>SUM('Indikátory vzdelávania fakulta'!M4:M41)</f>
        <v>20</v>
      </c>
      <c r="I9" s="11">
        <f t="shared" si="0"/>
        <v>20</v>
      </c>
    </row>
    <row r="10" spans="2:9" x14ac:dyDescent="0.3">
      <c r="B10" s="5" t="s">
        <v>22</v>
      </c>
      <c r="C10" s="3" t="s">
        <v>72</v>
      </c>
      <c r="D10" s="11">
        <f>SUMIF('Indikátory vzdelávania fakulta'!D4:D41,"Bc.",'Indikátory vzdelávania fakulta'!N4:N41)</f>
        <v>0</v>
      </c>
      <c r="E10" s="11">
        <f>SUMIF('Indikátory vzdelávania fakulta'!D4:D41,"Mgr.",'Indikátory vzdelávania fakulta'!N4:N41)</f>
        <v>0</v>
      </c>
      <c r="F10" s="11">
        <f>SUMIF('Indikátory vzdelávania fakulta'!D4:D41,"spojený 1. a 2.",'Indikátory vzdelávania fakulta'!N4:N41)</f>
        <v>5</v>
      </c>
      <c r="G10" s="11">
        <f>SUMIF('Indikátory vzdelávania fakulta'!D4:D41,"PhD.",'Indikátory vzdelávania fakulta'!N4:N41)</f>
        <v>0</v>
      </c>
      <c r="H10" s="11">
        <f>SUM('Indikátory vzdelávania fakulta'!N4:N41)</f>
        <v>5</v>
      </c>
      <c r="I10" s="11">
        <f t="shared" si="0"/>
        <v>5</v>
      </c>
    </row>
    <row r="11" spans="2:9" ht="15" customHeight="1" x14ac:dyDescent="0.3">
      <c r="B11" s="1" t="s">
        <v>30</v>
      </c>
      <c r="C11" s="6" t="s">
        <v>73</v>
      </c>
      <c r="D11" s="11">
        <f>SUMIF('Indikátory vzdelávania fakulta'!D4:D41,"Bc.",'Indikátory vzdelávania fakulta'!AA4:AA41)</f>
        <v>11</v>
      </c>
      <c r="E11" s="11">
        <f>SUMIF('Indikátory vzdelávania fakulta'!D4:D41,"Mgr.",'Indikátory vzdelávania fakulta'!AA4:AA41)</f>
        <v>5</v>
      </c>
      <c r="F11" s="11">
        <f>SUMIF('Indikátory vzdelávania fakulta'!D4:D41,"spojený 1. a 2.",'Indikátory vzdelávania fakulta'!AA4:AA41)</f>
        <v>2</v>
      </c>
      <c r="G11" s="11">
        <f>SUMIF('Indikátory vzdelávania fakulta'!D4:D41,"PhD.",'Indikátory vzdelávania fakulta'!AA4:AA41)</f>
        <v>0</v>
      </c>
      <c r="H11" s="11">
        <f>SUM('Indikátory vzdelávania fakulta'!AA4:AA41)</f>
        <v>18</v>
      </c>
      <c r="I11" s="11">
        <f t="shared" si="0"/>
        <v>18</v>
      </c>
    </row>
    <row r="12" spans="2:9" x14ac:dyDescent="0.3">
      <c r="B12" s="1" t="s">
        <v>30</v>
      </c>
      <c r="C12" s="3" t="s">
        <v>74</v>
      </c>
      <c r="D12" s="11">
        <f>SUMIF('Indikátory vzdelávania fakulta'!D4:D41,"Bc.",'Indikátory vzdelávania fakulta'!AB4:AB41)</f>
        <v>5</v>
      </c>
      <c r="E12" s="11">
        <f>SUMIF('Indikátory vzdelávania fakulta'!D4:D41,"Mgr.",'Indikátory vzdelávania fakulta'!AB4:AB41)</f>
        <v>2</v>
      </c>
      <c r="F12" s="11">
        <f>SUMIF('Indikátory vzdelávania fakulta'!D4:D41,"spojený 1. a 2.",'Indikátory vzdelávania fakulta'!AB4:AB41)</f>
        <v>1</v>
      </c>
      <c r="G12" s="11">
        <f>SUMIF('Indikátory vzdelávania fakulta'!D4:D41,"PhD.",'Indikátory vzdelávania fakulta'!AB4:AB41)</f>
        <v>0</v>
      </c>
      <c r="H12" s="11">
        <f>SUM('Indikátory vzdelávania fakulta'!AB4:AB41)</f>
        <v>8</v>
      </c>
      <c r="I12" s="11">
        <f t="shared" si="0"/>
        <v>8</v>
      </c>
    </row>
    <row r="13" spans="2:9" x14ac:dyDescent="0.3">
      <c r="B13" s="1" t="s">
        <v>30</v>
      </c>
      <c r="C13" s="3" t="s">
        <v>75</v>
      </c>
      <c r="D13" s="11">
        <f>SUMIF('Indikátory vzdelávania fakulta'!D4:D41,"Bc.",'Indikátory vzdelávania fakulta'!AC4:AC41)</f>
        <v>0</v>
      </c>
      <c r="E13" s="11">
        <f>SUMIF('Indikátory vzdelávania fakulta'!D4:D41,"Mgr.",'Indikátory vzdelávania fakulta'!AC4:AC41)</f>
        <v>0</v>
      </c>
      <c r="F13" s="11">
        <v>0</v>
      </c>
      <c r="G13" s="11">
        <f>SUMIF('Indikátory vzdelávania fakulta'!D4:D41,"PhD.",'Indikátory vzdelávania fakulta'!AC4:AC41)</f>
        <v>0</v>
      </c>
      <c r="H13" s="11">
        <f>SUM('Indikátory vzdelávania fakulta'!AC4:AC41)</f>
        <v>0</v>
      </c>
      <c r="I13" s="11">
        <f t="shared" si="0"/>
        <v>0</v>
      </c>
    </row>
    <row r="14" spans="2:9" x14ac:dyDescent="0.3">
      <c r="B14" s="1" t="s">
        <v>30</v>
      </c>
      <c r="C14" s="3" t="s">
        <v>76</v>
      </c>
      <c r="D14" s="11">
        <f>SUMIF('Indikátory vzdelávania fakulta'!D4:D41,"Bc.",'Indikátory vzdelávania fakulta'!AD4:AD41)</f>
        <v>0</v>
      </c>
      <c r="E14" s="11">
        <f>SUMIF('Indikátory vzdelávania fakulta'!D4:D41,"Mgr.",'Indikátory vzdelávania fakulta'!AD4:AD41)</f>
        <v>0</v>
      </c>
      <c r="F14" s="11">
        <v>0</v>
      </c>
      <c r="G14" s="11">
        <f>SUMIF('Indikátory vzdelávania fakulta'!D4:D41,"PhD.",'Indikátory vzdelávania fakulta'!AD4:AD41)</f>
        <v>0</v>
      </c>
      <c r="H14" s="11">
        <f>SUM('Indikátory vzdelávania fakulta'!AD4:AD41)</f>
        <v>0</v>
      </c>
      <c r="I14" s="11">
        <f t="shared" si="0"/>
        <v>0</v>
      </c>
    </row>
    <row r="15" spans="2:9" ht="15" customHeight="1" x14ac:dyDescent="0.3">
      <c r="B15" s="1" t="s">
        <v>77</v>
      </c>
      <c r="C15" s="3" t="s">
        <v>78</v>
      </c>
      <c r="D15" s="7">
        <f>D11/$D$5</f>
        <v>0.13414634146341464</v>
      </c>
      <c r="E15" s="7">
        <f>E11/$E$5</f>
        <v>8.0645161290322578E-2</v>
      </c>
      <c r="F15" s="7">
        <f>F11/$F$5</f>
        <v>0.16666666666666666</v>
      </c>
      <c r="G15" s="7">
        <f>G11/$G$5</f>
        <v>0</v>
      </c>
      <c r="H15" s="7">
        <f>H11/$H$5</f>
        <v>0.10526315789473684</v>
      </c>
    </row>
    <row r="16" spans="2:9" x14ac:dyDescent="0.3">
      <c r="B16" s="1" t="s">
        <v>77</v>
      </c>
      <c r="C16" s="3" t="s">
        <v>79</v>
      </c>
      <c r="D16" s="7">
        <f t="shared" ref="D16:D18" si="1">D12/$D$5</f>
        <v>6.097560975609756E-2</v>
      </c>
      <c r="E16" s="7">
        <f t="shared" ref="E16:E18" si="2">E12/$E$5</f>
        <v>3.2258064516129031E-2</v>
      </c>
      <c r="F16" s="7">
        <f>F12/$F$5</f>
        <v>8.3333333333333329E-2</v>
      </c>
      <c r="G16" s="7">
        <f t="shared" ref="G16:G18" si="3">G12/$G$5</f>
        <v>0</v>
      </c>
      <c r="H16" s="7">
        <f>H12/$H$5</f>
        <v>4.6783625730994149E-2</v>
      </c>
    </row>
    <row r="17" spans="2:11" x14ac:dyDescent="0.3">
      <c r="B17" s="1" t="s">
        <v>77</v>
      </c>
      <c r="C17" s="3" t="s">
        <v>80</v>
      </c>
      <c r="D17" s="7">
        <f t="shared" si="1"/>
        <v>0</v>
      </c>
      <c r="E17" s="7">
        <f t="shared" si="2"/>
        <v>0</v>
      </c>
      <c r="F17" s="7">
        <f>F13/$F$5</f>
        <v>0</v>
      </c>
      <c r="G17" s="7">
        <f t="shared" si="3"/>
        <v>0</v>
      </c>
      <c r="H17" s="7">
        <f>H13/$H$5</f>
        <v>0</v>
      </c>
    </row>
    <row r="18" spans="2:11" x14ac:dyDescent="0.3">
      <c r="B18" s="1" t="s">
        <v>77</v>
      </c>
      <c r="C18" s="3" t="s">
        <v>81</v>
      </c>
      <c r="D18" s="7">
        <f t="shared" si="1"/>
        <v>0</v>
      </c>
      <c r="E18" s="7">
        <f t="shared" si="2"/>
        <v>0</v>
      </c>
      <c r="F18" s="7">
        <f>F14/$F$5</f>
        <v>0</v>
      </c>
      <c r="G18" s="7">
        <f t="shared" si="3"/>
        <v>0</v>
      </c>
      <c r="H18" s="7">
        <f>H14/$H$5</f>
        <v>0</v>
      </c>
    </row>
    <row r="19" spans="2:11" x14ac:dyDescent="0.3">
      <c r="B19" s="1" t="s">
        <v>31</v>
      </c>
      <c r="C19" s="3" t="s">
        <v>82</v>
      </c>
      <c r="D19" s="7">
        <f>SUMIF('Indikátory vzdelávania fakulta'!D4:D41,"Bc.",'Indikátory vzdelávania fakulta'!AF4:AF41)/SUM(D6:D10)</f>
        <v>4.0983606557377046E-2</v>
      </c>
      <c r="E19" s="7">
        <f>SUMIF('Indikátory vzdelávania fakulta'!D4:D41,"Mgr.",'Indikátory vzdelávania fakulta'!AF4:AF41)/SUM(E6:E10)</f>
        <v>0</v>
      </c>
      <c r="F19" s="7">
        <f>SUMIF('Indikátory vzdelávania fakulta'!D4:D41,"spojený 1. a 2.",'Indikátory vzdelávania fakulta'!AF4:AF41)/SUM(E6:E10)</f>
        <v>0.18181818181818182</v>
      </c>
      <c r="G19" s="7">
        <f>SUMIF('Indikátory vzdelávania fakulta'!D4:D41,"PhD.",'Indikátory vzdelávania fakulta'!AF4:AF41)/SUM(G6:G10)</f>
        <v>0.20833333333333334</v>
      </c>
      <c r="H19" s="7">
        <f>SUM('Indikátory vzdelávania fakulta'!AF4:AF41)/SUM('In_vzd_ SUMAR_TF'!H6:H10)</f>
        <v>6.7164179104477612E-2</v>
      </c>
      <c r="J19" t="s">
        <v>83</v>
      </c>
    </row>
    <row r="20" spans="2:11" x14ac:dyDescent="0.3">
      <c r="B20" s="1" t="s">
        <v>23</v>
      </c>
      <c r="C20" s="3" t="s">
        <v>84</v>
      </c>
      <c r="D20" s="22">
        <f>SUMIF('Indikátory vzdelávania fakulta'!D4:D41,"Bc.",'Indikátory vzdelávania fakulta'!P4:P41)</f>
        <v>0</v>
      </c>
      <c r="E20" s="22">
        <f>SUMIF('Indikátory vzdelávania fakulta'!D4:D41,"Mgr.",'Indikátory vzdelávania fakulta'!P4:P41)</f>
        <v>3</v>
      </c>
      <c r="F20" s="22">
        <f>SUMIF('Indikátory vzdelávania fakulta'!D4:D41,"spojený 1. a 2.",'Indikátory vzdelávania fakulta'!P4:P41)</f>
        <v>1</v>
      </c>
      <c r="G20" s="22">
        <f>SUMIF('Indikátory vzdelávania fakulta'!D4:D41,"PhD.",'Indikátory vzdelávania fakulta'!P4:P41)</f>
        <v>11</v>
      </c>
      <c r="H20" s="22">
        <f>SUM('Indikátory vzdelávania fakulta'!P4:P41)</f>
        <v>15</v>
      </c>
      <c r="I20" s="11">
        <f>SUM(D20:G20)</f>
        <v>15</v>
      </c>
    </row>
    <row r="21" spans="2:11" x14ac:dyDescent="0.3">
      <c r="B21" s="1" t="s">
        <v>85</v>
      </c>
      <c r="C21" s="3" t="s">
        <v>86</v>
      </c>
      <c r="D21" s="8">
        <f>D20/SUM(D5:D10)</f>
        <v>0</v>
      </c>
      <c r="E21" s="8">
        <f t="shared" ref="E21:G21" si="4">E20/SUM(E5:E10)</f>
        <v>2.8301886792452831E-2</v>
      </c>
      <c r="F21" s="8">
        <f>F20/SUM(F5:F10)</f>
        <v>1.1111111111111112E-2</v>
      </c>
      <c r="G21" s="8">
        <f t="shared" si="4"/>
        <v>0.28205128205128205</v>
      </c>
      <c r="H21" s="7">
        <f>SUM('Indikátory vzdelávania fakulta'!P4:P41)/SUM('Indikátory vzdelávania fakulta'!O4:O41)</f>
        <v>3.4168564920273349E-2</v>
      </c>
      <c r="I21" s="9"/>
    </row>
    <row r="22" spans="2:11" ht="28.8" x14ac:dyDescent="0.3">
      <c r="B22" s="1" t="s">
        <v>16</v>
      </c>
      <c r="C22" s="3" t="s">
        <v>87</v>
      </c>
      <c r="D22" s="10">
        <f>SUMIFS('Indikátory vzdelávania fakulta'!P4:P41,'Indikátory vzdelávania fakulta'!D4:D41,"Bc.",'Indikátory vzdelávania fakulta'!H4:H41,"áno")</f>
        <v>0</v>
      </c>
      <c r="E22" s="10">
        <f>SUMIFS('Indikátory vzdelávania fakulta'!P4:P41,'Indikátory vzdelávania fakulta'!D4:D41,"Mgr.",'Indikátory vzdelávania fakulta'!H4:H41,"áno")</f>
        <v>0</v>
      </c>
      <c r="F22" s="10">
        <f>SUMIFS('Indikátory vzdelávania fakulta'!P4:P41,'Indikátory vzdelávania fakulta'!D4:D41,"spojený 1. a 2.",'Indikátory vzdelávania fakulta'!H4:H41,"áno")</f>
        <v>0</v>
      </c>
      <c r="G22" s="10">
        <f>SUMIFS('Indikátory vzdelávania fakulta'!P4:P41,'Indikátory vzdelávania fakulta'!D4:D41,"PhD.",'Indikátory vzdelávania fakulta'!H4:H41,"áno")</f>
        <v>0</v>
      </c>
      <c r="H22" s="11">
        <f>SUM(D22:G22)</f>
        <v>0</v>
      </c>
    </row>
    <row r="23" spans="2:11" ht="28.8" x14ac:dyDescent="0.3">
      <c r="B23" s="1" t="s">
        <v>88</v>
      </c>
      <c r="C23" s="3" t="s">
        <v>89</v>
      </c>
      <c r="D23" s="12">
        <f>D22/SUM(D5:D10)</f>
        <v>0</v>
      </c>
      <c r="E23" s="7">
        <f>E22/SUM(E5:E10)</f>
        <v>0</v>
      </c>
      <c r="F23" s="7">
        <f>F22/SUM(F5:F10)</f>
        <v>0</v>
      </c>
      <c r="G23" s="7">
        <f>G22/SUM(G5:G10)</f>
        <v>0</v>
      </c>
      <c r="H23" s="7">
        <f>H22/SUM(H5:H10)</f>
        <v>0</v>
      </c>
      <c r="I23" s="13"/>
    </row>
    <row r="24" spans="2:11" x14ac:dyDescent="0.3">
      <c r="B24" s="1" t="s">
        <v>24</v>
      </c>
      <c r="C24" s="3" t="s">
        <v>90</v>
      </c>
      <c r="D24" s="10">
        <f>SUMIF('Indikátory vzdelávania fakulta'!D4:D41,"Bc.",'Indikátory vzdelávania fakulta'!Q4:Q41)</f>
        <v>2</v>
      </c>
      <c r="E24" s="11">
        <f>SUMIF('Indikátory vzdelávania fakulta'!D4:D41,"Mgr.",'Indikátory vzdelávania fakulta'!Q4:Q41)</f>
        <v>0</v>
      </c>
      <c r="F24" s="11">
        <f>SUMIF('Indikátory vzdelávania fakulta'!D4:D41,"spojený 1. a 2.",'Indikátory vzdelávania fakulta'!Q4:Q41)</f>
        <v>3</v>
      </c>
      <c r="G24" s="11">
        <f>SUMIF('Indikátory vzdelávania fakulta'!D4:D41,"PhD.",'Indikátory vzdelávania fakulta'!Q4:Q41)</f>
        <v>4</v>
      </c>
      <c r="H24" s="11">
        <f>SUM('Indikátory vzdelávania fakulta'!Q4:Q41)</f>
        <v>9</v>
      </c>
      <c r="I24" s="11">
        <f>SUM(D24:G24)</f>
        <v>9</v>
      </c>
    </row>
    <row r="25" spans="2:11" x14ac:dyDescent="0.3">
      <c r="B25" s="1" t="s">
        <v>91</v>
      </c>
      <c r="C25" s="3" t="s">
        <v>92</v>
      </c>
      <c r="D25" s="7">
        <f>D24/SUM(D5:D10)</f>
        <v>9.8039215686274508E-3</v>
      </c>
      <c r="E25" s="7">
        <f t="shared" ref="E25:G25" si="5">E24/SUM(E5:E10)</f>
        <v>0</v>
      </c>
      <c r="F25" s="7">
        <f>F24/SUM(F5:F10)</f>
        <v>3.3333333333333333E-2</v>
      </c>
      <c r="G25" s="7">
        <f t="shared" si="5"/>
        <v>0.10256410256410256</v>
      </c>
      <c r="H25" s="7">
        <f>SUM('Indikátory vzdelávania fakulta'!Q4:Q41)/SUM('Indikátory vzdelávania fakulta'!O4:O41)</f>
        <v>2.0501138952164009E-2</v>
      </c>
      <c r="I25" s="7">
        <f>H24/SUM(H5:H10)</f>
        <v>2.0501138952164009E-2</v>
      </c>
    </row>
    <row r="26" spans="2:11" x14ac:dyDescent="0.3">
      <c r="B26" s="1" t="s">
        <v>25</v>
      </c>
      <c r="C26" s="3" t="s">
        <v>93</v>
      </c>
      <c r="D26" s="14">
        <f>SUMIF('Indikátory vzdelávania fakulta'!D4:D41,"Bc.",'Indikátory vzdelávania fakulta'!R4:R41)/D24</f>
        <v>1</v>
      </c>
      <c r="E26" s="14" t="e">
        <f>SUMIF('Indikátory vzdelávania fakulta'!D4:D41,"Mgr.",'Indikátory vzdelávania fakulta'!R4:R41)/E24</f>
        <v>#DIV/0!</v>
      </c>
      <c r="F26" s="14">
        <f>SUMIF('Indikátory vzdelávania fakulta'!D4:D41,"spojený 1. a 2.",'Indikátory vzdelávania fakulta'!R4:R41)/F24</f>
        <v>0.33333333333333331</v>
      </c>
      <c r="G26" s="14">
        <f>SUMIF('Indikátory vzdelávania fakulta'!D4:D41,"PhD.",'Indikátory vzdelávania fakulta'!R4:R41)/G24</f>
        <v>0.5</v>
      </c>
      <c r="H26" s="14">
        <f>SUM('Indikátory vzdelávania fakulta'!R4:R41)/SUM('Indikátory vzdelávania fakulta'!Q4:Q41)</f>
        <v>0.77777777777777779</v>
      </c>
      <c r="J26" t="s">
        <v>94</v>
      </c>
    </row>
    <row r="27" spans="2:11" x14ac:dyDescent="0.3">
      <c r="B27" s="1" t="s">
        <v>27</v>
      </c>
      <c r="C27" s="3" t="s">
        <v>95</v>
      </c>
      <c r="D27" s="4">
        <f>SUMIF('Indikátory vzdelávania fakulta'!D4:D41,"Bc.",'Indikátory vzdelávania fakulta'!T4:T41)</f>
        <v>0</v>
      </c>
      <c r="E27" s="4">
        <f>SUMIF('Indikátory vzdelávania fakulta'!D4:D41,"Mgr.",'Indikátory vzdelávania fakulta'!T4:T41)</f>
        <v>0</v>
      </c>
      <c r="F27" s="4">
        <v>0</v>
      </c>
      <c r="G27" s="4">
        <f>SUMIF('Indikátory vzdelávania fakulta'!D4:D41,"PhD.",'Indikátory vzdelávania fakulta'!T4:T41)</f>
        <v>0</v>
      </c>
      <c r="H27" s="4">
        <f>SUM('Indikátory vzdelávania fakulta'!T4:T41)</f>
        <v>0</v>
      </c>
      <c r="I27" s="4">
        <f>SUM(D27:G27)</f>
        <v>0</v>
      </c>
      <c r="K27" t="s">
        <v>96</v>
      </c>
    </row>
    <row r="28" spans="2:11" x14ac:dyDescent="0.3">
      <c r="B28" s="1" t="s">
        <v>28</v>
      </c>
      <c r="C28" s="3" t="s">
        <v>97</v>
      </c>
      <c r="D28" s="4">
        <f>SUMIF('Indikátory vzdelávania fakulta'!D4:D41,"Bc.",'Indikátory vzdelávania fakulta'!U4:U41)</f>
        <v>0</v>
      </c>
      <c r="E28" s="4">
        <f>SUMIF('Indikátory vzdelávania fakulta'!D4:D41,"Mgr.",'Indikátory vzdelávania fakulta'!U4:U41)</f>
        <v>0</v>
      </c>
      <c r="F28" s="4">
        <v>0</v>
      </c>
      <c r="G28" s="4">
        <f>SUMIF('Indikátory vzdelávania fakulta'!D4:D41,"PhD.",'Indikátory vzdelávania fakulta'!U4:U41)</f>
        <v>0</v>
      </c>
      <c r="H28" s="4">
        <f>SUM('Indikátory vzdelávania fakulta'!U4:U41)</f>
        <v>0</v>
      </c>
      <c r="I28" s="4">
        <f>SUM(D28:G28)</f>
        <v>0</v>
      </c>
    </row>
    <row r="29" spans="2:11" x14ac:dyDescent="0.3">
      <c r="B29" s="1" t="s">
        <v>29</v>
      </c>
      <c r="C29" s="3" t="s">
        <v>98</v>
      </c>
      <c r="D29" s="4">
        <f>SUMIF('Indikátory vzdelávania fakulta'!D4:D41,"Bc.",'Indikátory vzdelávania fakulta'!V4:V41)</f>
        <v>0</v>
      </c>
      <c r="E29" s="4">
        <f>SUMIF('Indikátory vzdelávania fakulta'!D4:D41,"Mgr.",'Indikátory vzdelávania fakulta'!V4:V41)</f>
        <v>0</v>
      </c>
      <c r="F29" s="4">
        <v>0</v>
      </c>
      <c r="G29" s="4">
        <f>SUMIF('Indikátory vzdelávania fakulta'!D4:D41,"PhD.",'Indikátory vzdelávania fakulta'!V4:V41)</f>
        <v>0</v>
      </c>
      <c r="H29" s="4">
        <f>SUM('Indikátory vzdelávania fakulta'!V4:V41)</f>
        <v>0</v>
      </c>
      <c r="I29" s="4">
        <f t="shared" ref="I29:I33" si="6">SUM(D29:G29)</f>
        <v>0</v>
      </c>
    </row>
    <row r="30" spans="2:11" x14ac:dyDescent="0.3">
      <c r="B30" s="1" t="s">
        <v>29</v>
      </c>
      <c r="C30" s="3" t="s">
        <v>99</v>
      </c>
      <c r="D30" s="4">
        <f>SUMIF('Indikátory vzdelávania fakulta'!D4:D41,"Bc.",'Indikátory vzdelávania fakulta'!W4:W41)</f>
        <v>0</v>
      </c>
      <c r="E30" s="4">
        <f>SUMIF('Indikátory vzdelávania fakulta'!D4:D41,"Mgr.",'Indikátory vzdelávania fakulta'!W4:W41)</f>
        <v>0</v>
      </c>
      <c r="F30" s="4">
        <v>0</v>
      </c>
      <c r="G30" s="4">
        <f>SUMIF('Indikátory vzdelávania fakulta'!D4:D41,"PhD.",'Indikátory vzdelávania fakulta'!W4:W41)</f>
        <v>0</v>
      </c>
      <c r="H30" s="4">
        <f>SUM('Indikátory vzdelávania fakulta'!W4:W41)</f>
        <v>0</v>
      </c>
      <c r="I30" s="4">
        <f t="shared" si="6"/>
        <v>0</v>
      </c>
    </row>
    <row r="31" spans="2:11" x14ac:dyDescent="0.3">
      <c r="B31" s="1" t="s">
        <v>29</v>
      </c>
      <c r="C31" s="3" t="s">
        <v>100</v>
      </c>
      <c r="D31" s="4">
        <f>SUMIF('Indikátory vzdelávania fakulta'!D4:D41,"Bc.",'Indikátory vzdelávania fakulta'!X4:X41)</f>
        <v>0</v>
      </c>
      <c r="E31" s="4">
        <f>SUMIF('Indikátory vzdelávania fakulta'!D4:D41,"Mgr.",'Indikátory vzdelávania fakulta'!X4:X41)</f>
        <v>0</v>
      </c>
      <c r="F31" s="4">
        <v>0</v>
      </c>
      <c r="G31" s="4">
        <f>SUMIF('Indikátory vzdelávania fakulta'!D4:D41,"PhD.",'Indikátory vzdelávania fakulta'!X4:X41)</f>
        <v>0</v>
      </c>
      <c r="H31" s="4">
        <f>SUM('Indikátory vzdelávania fakulta'!X4:X41)</f>
        <v>0</v>
      </c>
      <c r="I31" s="4">
        <f t="shared" si="6"/>
        <v>0</v>
      </c>
    </row>
    <row r="32" spans="2:11" x14ac:dyDescent="0.3">
      <c r="B32" s="1" t="s">
        <v>29</v>
      </c>
      <c r="C32" s="3" t="s">
        <v>101</v>
      </c>
      <c r="D32" s="4">
        <f>SUMIF('Indikátory vzdelávania fakulta'!D4:D41,"Bc.",'Indikátory vzdelávania fakulta'!Y4:Y41)</f>
        <v>0</v>
      </c>
      <c r="E32" s="4">
        <f>SUMIF('Indikátory vzdelávania fakulta'!D4:D41,"Mgr.",'Indikátory vzdelávania fakulta'!Y4:Y41)</f>
        <v>0</v>
      </c>
      <c r="F32" s="4">
        <v>0</v>
      </c>
      <c r="G32" s="4">
        <f>SUMIF('Indikátory vzdelávania fakulta'!D4:D41,"PhD.",'Indikátory vzdelávania fakulta'!Y4:Y41)</f>
        <v>0</v>
      </c>
      <c r="H32" s="4">
        <f>SUM('Indikátory vzdelávania fakulta'!Y4:Y41)</f>
        <v>0</v>
      </c>
      <c r="I32" s="4">
        <f t="shared" si="6"/>
        <v>0</v>
      </c>
    </row>
    <row r="33" spans="2:9" x14ac:dyDescent="0.3">
      <c r="B33" s="1" t="s">
        <v>26</v>
      </c>
      <c r="C33" s="15" t="s">
        <v>102</v>
      </c>
      <c r="D33" s="4">
        <f>SUMIF('Indikátory vzdelávania fakulta'!D4:D41,"Bc.",'Indikátory vzdelávania fakulta'!S4:S41)</f>
        <v>30</v>
      </c>
      <c r="E33" s="4">
        <f>SUMIF('Indikátory vzdelávania fakulta'!D4:D41,"Mgr.",'Indikátory vzdelávania fakulta'!S4:S41)</f>
        <v>38</v>
      </c>
      <c r="F33" s="4">
        <f>SUMIF('Indikátory vzdelávania fakulta'!D4:D41,"spojený 1. a 2.",'Indikátory vzdelávania fakulta'!S4:S41)</f>
        <v>5</v>
      </c>
      <c r="G33" s="4">
        <f>SUMIF('Indikátory vzdelávania fakulta'!D4:D41,"PhD.",'Indikátory vzdelávania fakulta'!S4:S41)</f>
        <v>0</v>
      </c>
      <c r="H33" s="4">
        <f>SUM('Indikátory vzdelávania fakulta'!S4:S41)</f>
        <v>73</v>
      </c>
      <c r="I33" s="4">
        <f t="shared" si="6"/>
        <v>73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2:I35"/>
  <sheetViews>
    <sheetView zoomScale="90" zoomScaleNormal="90" workbookViewId="0">
      <selection activeCell="F4" sqref="F4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>
        <v>19557</v>
      </c>
      <c r="C4" t="s">
        <v>117</v>
      </c>
      <c r="D4" s="18" t="s">
        <v>123</v>
      </c>
      <c r="E4" t="s">
        <v>14</v>
      </c>
      <c r="F4" t="s">
        <v>128</v>
      </c>
    </row>
    <row r="5" spans="2:6" x14ac:dyDescent="0.3">
      <c r="B5" s="1" t="s">
        <v>17</v>
      </c>
      <c r="C5" s="3" t="s">
        <v>67</v>
      </c>
      <c r="D5" s="23">
        <v>8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13</v>
      </c>
    </row>
    <row r="7" spans="2:6" x14ac:dyDescent="0.3">
      <c r="B7" s="1" t="s">
        <v>19</v>
      </c>
      <c r="C7" s="3" t="s">
        <v>69</v>
      </c>
      <c r="D7" s="23">
        <v>3</v>
      </c>
    </row>
    <row r="8" spans="2:6" x14ac:dyDescent="0.3">
      <c r="B8" s="1" t="s">
        <v>20</v>
      </c>
      <c r="C8" s="3" t="s">
        <v>70</v>
      </c>
      <c r="D8" s="23">
        <v>7</v>
      </c>
    </row>
    <row r="9" spans="2:6" x14ac:dyDescent="0.3">
      <c r="B9" s="1" t="s">
        <v>21</v>
      </c>
      <c r="C9" s="3" t="s">
        <v>71</v>
      </c>
      <c r="D9" s="23">
        <v>12</v>
      </c>
    </row>
    <row r="10" spans="2:6" x14ac:dyDescent="0.3">
      <c r="B10" s="5" t="s">
        <v>22</v>
      </c>
      <c r="C10" s="3" t="s">
        <v>72</v>
      </c>
      <c r="D10" s="23">
        <v>4</v>
      </c>
    </row>
    <row r="11" spans="2:6" ht="15" customHeight="1" x14ac:dyDescent="0.3">
      <c r="B11" s="1" t="s">
        <v>30</v>
      </c>
      <c r="C11" s="6" t="s">
        <v>73</v>
      </c>
      <c r="D11" s="23">
        <v>1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0.125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7</v>
      </c>
    </row>
    <row r="20" spans="2:9" x14ac:dyDescent="0.3">
      <c r="B20" s="1" t="s">
        <v>31</v>
      </c>
      <c r="C20" s="3" t="s">
        <v>82</v>
      </c>
      <c r="D20" s="7">
        <f>D19/SUM(D6:D10)</f>
        <v>0.17948717948717949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5</v>
      </c>
    </row>
  </sheetData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2:I35"/>
  <sheetViews>
    <sheetView zoomScale="80" zoomScaleNormal="80" workbookViewId="0">
      <selection activeCell="B4" sqref="B4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25.2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ht="29.4" customHeight="1" x14ac:dyDescent="0.3">
      <c r="B4">
        <v>184552</v>
      </c>
      <c r="C4" t="s">
        <v>124</v>
      </c>
      <c r="D4" s="18" t="s">
        <v>1</v>
      </c>
      <c r="E4" t="s">
        <v>14</v>
      </c>
      <c r="F4" t="s">
        <v>128</v>
      </c>
    </row>
    <row r="5" spans="2:6" x14ac:dyDescent="0.3">
      <c r="B5" s="1" t="s">
        <v>17</v>
      </c>
      <c r="C5" s="3" t="s">
        <v>67</v>
      </c>
      <c r="D5" s="23">
        <v>0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0</v>
      </c>
    </row>
    <row r="7" spans="2:6" x14ac:dyDescent="0.3">
      <c r="B7" s="1" t="s">
        <v>19</v>
      </c>
      <c r="C7" s="3" t="s">
        <v>69</v>
      </c>
      <c r="D7" s="23">
        <v>0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 t="e">
        <f>D11/$D$5</f>
        <v>#DIV/0!</v>
      </c>
    </row>
    <row r="16" spans="2:6" x14ac:dyDescent="0.3">
      <c r="B16" s="1" t="s">
        <v>77</v>
      </c>
      <c r="C16" s="3" t="s">
        <v>79</v>
      </c>
      <c r="D16" s="7" t="e">
        <f t="shared" ref="D16:D18" si="0">D12/$D$5</f>
        <v>#DIV/0!</v>
      </c>
    </row>
    <row r="17" spans="2:9" x14ac:dyDescent="0.3">
      <c r="B17" s="20" t="s">
        <v>77</v>
      </c>
      <c r="C17" s="3" t="s">
        <v>80</v>
      </c>
      <c r="D17" s="7" t="e">
        <f t="shared" si="0"/>
        <v>#DIV/0!</v>
      </c>
    </row>
    <row r="18" spans="2:9" x14ac:dyDescent="0.3">
      <c r="B18" s="1" t="s">
        <v>77</v>
      </c>
      <c r="C18" s="3" t="s">
        <v>81</v>
      </c>
      <c r="D18" s="7" t="e">
        <f t="shared" si="0"/>
        <v>#DIV/0!</v>
      </c>
    </row>
    <row r="19" spans="2:9" ht="15" customHeight="1" x14ac:dyDescent="0.3">
      <c r="B19" s="19"/>
      <c r="C19" s="6" t="s">
        <v>104</v>
      </c>
      <c r="D19" s="24">
        <v>0</v>
      </c>
    </row>
    <row r="20" spans="2:9" x14ac:dyDescent="0.3">
      <c r="B20" s="1" t="s">
        <v>31</v>
      </c>
      <c r="C20" s="3" t="s">
        <v>82</v>
      </c>
      <c r="D20" s="7" t="e">
        <f>D19/SUM(D6:D10)</f>
        <v>#DIV/0!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 t="e">
        <f>D21/SUM(D5:D10)</f>
        <v>#DIV/0!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 t="e">
        <f>D23/SUM(D5:D10)</f>
        <v>#DIV/0!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 t="e">
        <f>D25/SUM(D5:D10)</f>
        <v>#DIV/0!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0</v>
      </c>
    </row>
  </sheetData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2:I35"/>
  <sheetViews>
    <sheetView zoomScale="97" zoomScaleNormal="63" workbookViewId="0">
      <selection activeCell="F4" sqref="F4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>
        <v>184551</v>
      </c>
      <c r="C4" t="s">
        <v>124</v>
      </c>
      <c r="D4" s="18" t="s">
        <v>2</v>
      </c>
      <c r="E4" t="s">
        <v>14</v>
      </c>
      <c r="F4" t="s">
        <v>128</v>
      </c>
    </row>
    <row r="5" spans="2:6" x14ac:dyDescent="0.3">
      <c r="B5" s="1" t="s">
        <v>17</v>
      </c>
      <c r="C5" s="3" t="s">
        <v>67</v>
      </c>
      <c r="D5" s="23">
        <v>0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0</v>
      </c>
    </row>
    <row r="7" spans="2:6" x14ac:dyDescent="0.3">
      <c r="B7" s="1" t="s">
        <v>19</v>
      </c>
      <c r="C7" s="3" t="s">
        <v>69</v>
      </c>
      <c r="D7" s="23">
        <v>0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v>0</v>
      </c>
    </row>
    <row r="16" spans="2:6" x14ac:dyDescent="0.3">
      <c r="B16" s="1" t="s">
        <v>77</v>
      </c>
      <c r="C16" s="3" t="s">
        <v>79</v>
      </c>
      <c r="D16" s="7" t="e">
        <f t="shared" ref="D16:D18" si="0">D12/$D$5</f>
        <v>#DIV/0!</v>
      </c>
    </row>
    <row r="17" spans="2:9" x14ac:dyDescent="0.3">
      <c r="B17" s="20" t="s">
        <v>77</v>
      </c>
      <c r="C17" s="3" t="s">
        <v>80</v>
      </c>
      <c r="D17" s="7" t="e">
        <f t="shared" si="0"/>
        <v>#DIV/0!</v>
      </c>
    </row>
    <row r="18" spans="2:9" x14ac:dyDescent="0.3">
      <c r="B18" s="1" t="s">
        <v>77</v>
      </c>
      <c r="C18" s="3" t="s">
        <v>81</v>
      </c>
      <c r="D18" s="7" t="e">
        <f t="shared" si="0"/>
        <v>#DIV/0!</v>
      </c>
    </row>
    <row r="19" spans="2:9" ht="15" customHeight="1" x14ac:dyDescent="0.3">
      <c r="B19" s="19"/>
      <c r="C19" s="6" t="s">
        <v>104</v>
      </c>
      <c r="D19" s="24">
        <v>0</v>
      </c>
    </row>
    <row r="20" spans="2:9" x14ac:dyDescent="0.3">
      <c r="B20" s="1" t="s">
        <v>31</v>
      </c>
      <c r="C20" s="3" t="s">
        <v>82</v>
      </c>
      <c r="D20" s="7" t="e">
        <f>D19/SUM(D6:D10)</f>
        <v>#DIV/0!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 t="e">
        <f>D21/SUM(D5:D10)</f>
        <v>#DIV/0!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 t="e">
        <f>D23/SUM(D5:D10)</f>
        <v>#DIV/0!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 t="e">
        <f>D25/SUM(D5:D10)</f>
        <v>#DIV/0!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0</v>
      </c>
    </row>
  </sheetData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B2:I35"/>
  <sheetViews>
    <sheetView zoomScale="95" zoomScaleNormal="95" workbookViewId="0">
      <selection activeCell="F4" sqref="F4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>
        <v>190</v>
      </c>
      <c r="C4" t="s">
        <v>121</v>
      </c>
      <c r="D4" s="18" t="s">
        <v>1</v>
      </c>
      <c r="E4" t="s">
        <v>14</v>
      </c>
      <c r="F4" t="s">
        <v>128</v>
      </c>
    </row>
    <row r="5" spans="2:6" x14ac:dyDescent="0.3">
      <c r="B5" s="1" t="s">
        <v>17</v>
      </c>
      <c r="C5" s="3" t="s">
        <v>67</v>
      </c>
      <c r="D5" s="23">
        <v>2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14</v>
      </c>
    </row>
    <row r="7" spans="2:6" x14ac:dyDescent="0.3">
      <c r="B7" s="1" t="s">
        <v>19</v>
      </c>
      <c r="C7" s="3" t="s">
        <v>69</v>
      </c>
      <c r="D7" s="23">
        <v>3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1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0.5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1</v>
      </c>
    </row>
    <row r="20" spans="2:9" x14ac:dyDescent="0.3">
      <c r="B20" s="1" t="s">
        <v>31</v>
      </c>
      <c r="C20" s="3" t="s">
        <v>82</v>
      </c>
      <c r="D20" s="7">
        <f>D19/SUM(D6:D10)</f>
        <v>5.8823529411764705E-2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2</v>
      </c>
    </row>
  </sheetData>
  <pageMargins left="0.7" right="0.7" top="0.75" bottom="0.75" header="0.3" footer="0.3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2:I35"/>
  <sheetViews>
    <sheetView zoomScale="88" zoomScaleNormal="88" workbookViewId="0">
      <selection activeCell="F4" sqref="F4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>
        <v>187</v>
      </c>
      <c r="C4" t="s">
        <v>121</v>
      </c>
      <c r="D4" s="18" t="s">
        <v>125</v>
      </c>
      <c r="E4" t="s">
        <v>14</v>
      </c>
      <c r="F4" t="s">
        <v>128</v>
      </c>
    </row>
    <row r="5" spans="2:6" x14ac:dyDescent="0.3">
      <c r="B5" s="1" t="s">
        <v>17</v>
      </c>
      <c r="C5" s="3" t="s">
        <v>67</v>
      </c>
      <c r="D5" s="23">
        <v>5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1</v>
      </c>
    </row>
    <row r="7" spans="2:6" x14ac:dyDescent="0.3">
      <c r="B7" s="1" t="s">
        <v>19</v>
      </c>
      <c r="C7" s="3" t="s">
        <v>69</v>
      </c>
      <c r="D7" s="23">
        <v>0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1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0.2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0</v>
      </c>
    </row>
    <row r="20" spans="2:9" x14ac:dyDescent="0.3">
      <c r="B20" s="1" t="s">
        <v>31</v>
      </c>
      <c r="C20" s="3" t="s">
        <v>82</v>
      </c>
      <c r="D20" s="7">
        <f>D19/SUM(D6:D10)</f>
        <v>0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>
        <v>0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1</v>
      </c>
    </row>
  </sheetData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B2:I35"/>
  <sheetViews>
    <sheetView zoomScale="89" zoomScaleNormal="89" workbookViewId="0">
      <selection activeCell="B4" sqref="B4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2" spans="2:6" x14ac:dyDescent="0.3">
      <c r="B2" s="16" t="s">
        <v>103</v>
      </c>
      <c r="C2" s="16"/>
      <c r="D2" s="17"/>
      <c r="E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</row>
    <row r="4" spans="2:6" x14ac:dyDescent="0.3">
      <c r="B4">
        <v>103761</v>
      </c>
      <c r="C4" t="s">
        <v>116</v>
      </c>
      <c r="D4" s="18" t="s">
        <v>123</v>
      </c>
      <c r="E4" t="s">
        <v>14</v>
      </c>
    </row>
    <row r="5" spans="2:6" x14ac:dyDescent="0.3">
      <c r="B5" s="1" t="s">
        <v>17</v>
      </c>
      <c r="C5" s="3" t="s">
        <v>67</v>
      </c>
      <c r="D5" s="23">
        <v>4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4</v>
      </c>
    </row>
    <row r="7" spans="2:6" x14ac:dyDescent="0.3">
      <c r="B7" s="1" t="s">
        <v>19</v>
      </c>
      <c r="C7" s="3" t="s">
        <v>69</v>
      </c>
      <c r="D7" s="23">
        <v>5</v>
      </c>
    </row>
    <row r="8" spans="2:6" x14ac:dyDescent="0.3">
      <c r="B8" s="1" t="s">
        <v>20</v>
      </c>
      <c r="C8" s="3" t="s">
        <v>70</v>
      </c>
      <c r="D8" s="23">
        <v>8</v>
      </c>
    </row>
    <row r="9" spans="2:6" x14ac:dyDescent="0.3">
      <c r="B9" s="1" t="s">
        <v>21</v>
      </c>
      <c r="C9" s="3" t="s">
        <v>71</v>
      </c>
      <c r="D9" s="23">
        <v>10</v>
      </c>
    </row>
    <row r="10" spans="2:6" x14ac:dyDescent="0.3">
      <c r="B10" s="5" t="s">
        <v>22</v>
      </c>
      <c r="C10" s="3" t="s">
        <v>72</v>
      </c>
      <c r="D10" s="23">
        <v>2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1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0.25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1</v>
      </c>
    </row>
    <row r="20" spans="2:9" x14ac:dyDescent="0.3">
      <c r="B20" s="1" t="s">
        <v>31</v>
      </c>
      <c r="C20" s="3" t="s">
        <v>82</v>
      </c>
      <c r="D20" s="7">
        <f>D19/SUM(D6:D10)</f>
        <v>3.4482758620689655E-2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>
        <v>0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2</v>
      </c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19</vt:i4>
      </vt:variant>
    </vt:vector>
  </HeadingPairs>
  <TitlesOfParts>
    <vt:vector size="19" baseType="lpstr">
      <vt:lpstr>Pomocný hárok</vt:lpstr>
      <vt:lpstr>Indikátory vzdelávania fakulta</vt:lpstr>
      <vt:lpstr>In_vzd_ SUMAR_TF</vt:lpstr>
      <vt:lpstr>In_vzd_1_KT_MgrKE</vt:lpstr>
      <vt:lpstr>In_vzd_ 2_SP_BcKE</vt:lpstr>
      <vt:lpstr>In_vzd_3_SP_MgrKE</vt:lpstr>
      <vt:lpstr>In_vzd_4_UJNV_Bc</vt:lpstr>
      <vt:lpstr>In_vzd_5_UJNV_Mgr</vt:lpstr>
      <vt:lpstr>In_vzd_6_KT_MgrSK</vt:lpstr>
      <vt:lpstr>In_vzd_7_SP_BcSK</vt:lpstr>
      <vt:lpstr>In_vzd_8_SP_MgrSK</vt:lpstr>
      <vt:lpstr>In_vzd_9_SP_UHCH_Bc_d</vt:lpstr>
      <vt:lpstr>In_vzd_SP_10_UHCH_Mgr_d</vt:lpstr>
      <vt:lpstr>In_vzd_11_MCHP_PhD_d</vt:lpstr>
      <vt:lpstr>In_vzd_12_CHMP_PhD_e</vt:lpstr>
      <vt:lpstr>In_vzd_13_KT-PhD_d</vt:lpstr>
      <vt:lpstr>In_vzd_ 14_KT_PhD_e</vt:lpstr>
      <vt:lpstr>In_vzd_15_UHCH_Bc-e</vt:lpstr>
      <vt:lpstr>In_16_UHCH_Mgr-e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 Dodulovci</dc:creator>
  <cp:lastModifiedBy>Gabriela</cp:lastModifiedBy>
  <cp:lastPrinted>2022-02-11T07:50:00Z</cp:lastPrinted>
  <dcterms:created xsi:type="dcterms:W3CDTF">2022-01-31T13:20:46Z</dcterms:created>
  <dcterms:modified xsi:type="dcterms:W3CDTF">2023-06-11T16:33:39Z</dcterms:modified>
</cp:coreProperties>
</file>