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ÁLOHA_21.10.2021\Saxová 3_2020\Desktop\VO_PF\Materská škôlka\Podklady\"/>
    </mc:Choice>
  </mc:AlternateContent>
  <bookViews>
    <workbookView xWindow="0" yWindow="0" windowWidth="28800" windowHeight="12330" activeTab="1"/>
  </bookViews>
  <sheets>
    <sheet name="Rekapitulácia stavby" sheetId="1" r:id="rId1"/>
    <sheet name="2022009 -  Zdravotechnika" sheetId="2" r:id="rId2"/>
  </sheets>
  <definedNames>
    <definedName name="_xlnm._FilterDatabase" localSheetId="1" hidden="1">'2022009 -  Zdravotechnika'!$C$123:$K$212</definedName>
    <definedName name="_xlnm.Print_Titles" localSheetId="1">'2022009 -  Zdravotechnika'!$123:$123</definedName>
    <definedName name="_xlnm.Print_Titles" localSheetId="0">'Rekapitulácia stavby'!$92:$92</definedName>
    <definedName name="_xlnm.Print_Area" localSheetId="1">'2022009 -  Zdravotechnika'!$C$4:$J$76,'2022009 -  Zdravotechnika'!$C$82:$J$105,'2022009 -  Zdravotechnika'!$C$111:$J$212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212" i="2"/>
  <c r="BH212" i="2"/>
  <c r="BG212" i="2"/>
  <c r="BE212" i="2"/>
  <c r="T212" i="2"/>
  <c r="T211" i="2" s="1"/>
  <c r="R212" i="2"/>
  <c r="R211" i="2"/>
  <c r="P212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F37" i="2" s="1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F36" i="2" s="1"/>
  <c r="BG131" i="2"/>
  <c r="BE131" i="2"/>
  <c r="T131" i="2"/>
  <c r="R131" i="2"/>
  <c r="P131" i="2"/>
  <c r="BI128" i="2"/>
  <c r="BH128" i="2"/>
  <c r="BG128" i="2"/>
  <c r="F35" i="2" s="1"/>
  <c r="BE128" i="2"/>
  <c r="T128" i="2"/>
  <c r="R128" i="2"/>
  <c r="P128" i="2"/>
  <c r="BI127" i="2"/>
  <c r="BH127" i="2"/>
  <c r="BG127" i="2"/>
  <c r="BE127" i="2"/>
  <c r="J33" i="2" s="1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J12" i="2"/>
  <c r="J118" i="2" s="1"/>
  <c r="E7" i="2"/>
  <c r="E114" i="2"/>
  <c r="L90" i="1"/>
  <c r="AM90" i="1"/>
  <c r="AM89" i="1"/>
  <c r="L89" i="1"/>
  <c r="AM87" i="1"/>
  <c r="L87" i="1"/>
  <c r="L85" i="1"/>
  <c r="L84" i="1"/>
  <c r="J197" i="2"/>
  <c r="J188" i="2"/>
  <c r="J171" i="2"/>
  <c r="BK154" i="2"/>
  <c r="J132" i="2"/>
  <c r="J196" i="2"/>
  <c r="BK191" i="2"/>
  <c r="J177" i="2"/>
  <c r="BK168" i="2"/>
  <c r="BK160" i="2"/>
  <c r="BK137" i="2"/>
  <c r="J206" i="2"/>
  <c r="J143" i="2"/>
  <c r="BK196" i="2"/>
  <c r="J190" i="2"/>
  <c r="BK177" i="2"/>
  <c r="J153" i="2"/>
  <c r="J140" i="2"/>
  <c r="BK131" i="2"/>
  <c r="BK209" i="2"/>
  <c r="BK207" i="2"/>
  <c r="J159" i="2"/>
  <c r="BK140" i="2"/>
  <c r="J202" i="2"/>
  <c r="BK197" i="2"/>
  <c r="BK185" i="2"/>
  <c r="BK172" i="2"/>
  <c r="BK158" i="2"/>
  <c r="J147" i="2"/>
  <c r="BK128" i="2"/>
  <c r="J149" i="2"/>
  <c r="J194" i="2"/>
  <c r="BK184" i="2"/>
  <c r="J165" i="2"/>
  <c r="BK143" i="2"/>
  <c r="J208" i="2"/>
  <c r="BK180" i="2"/>
  <c r="BK169" i="2"/>
  <c r="BK146" i="2"/>
  <c r="J198" i="2"/>
  <c r="BK192" i="2"/>
  <c r="J186" i="2"/>
  <c r="J170" i="2"/>
  <c r="J157" i="2"/>
  <c r="BK149" i="2"/>
  <c r="BK127" i="2"/>
  <c r="J209" i="2"/>
  <c r="BK188" i="2"/>
  <c r="BK175" i="2"/>
  <c r="BK170" i="2"/>
  <c r="J161" i="2"/>
  <c r="J128" i="2"/>
  <c r="BK204" i="2"/>
  <c r="J176" i="2"/>
  <c r="J158" i="2"/>
  <c r="J133" i="2"/>
  <c r="BK203" i="2"/>
  <c r="J201" i="2"/>
  <c r="BK194" i="2"/>
  <c r="BK189" i="2"/>
  <c r="J179" i="2"/>
  <c r="BK174" i="2"/>
  <c r="BK159" i="2"/>
  <c r="J138" i="2"/>
  <c r="J151" i="2"/>
  <c r="BK176" i="2"/>
  <c r="BK156" i="2"/>
  <c r="J139" i="2"/>
  <c r="BK212" i="2"/>
  <c r="J183" i="2"/>
  <c r="J169" i="2"/>
  <c r="BK134" i="2"/>
  <c r="BK201" i="2"/>
  <c r="BK198" i="2"/>
  <c r="BK193" i="2"/>
  <c r="BK190" i="2"/>
  <c r="J181" i="2"/>
  <c r="J164" i="2"/>
  <c r="BK153" i="2"/>
  <c r="BK148" i="2"/>
  <c r="J131" i="2"/>
  <c r="J212" i="2"/>
  <c r="BK150" i="2"/>
  <c r="BK205" i="2"/>
  <c r="J193" i="2"/>
  <c r="BK179" i="2"/>
  <c r="BK166" i="2"/>
  <c r="J150" i="2"/>
  <c r="J137" i="2"/>
  <c r="J210" i="2"/>
  <c r="BK187" i="2"/>
  <c r="BK171" i="2"/>
  <c r="J163" i="2"/>
  <c r="BK142" i="2"/>
  <c r="J184" i="2"/>
  <c r="J146" i="2"/>
  <c r="J142" i="2"/>
  <c r="BK206" i="2"/>
  <c r="J189" i="2"/>
  <c r="J178" i="2"/>
  <c r="BK161" i="2"/>
  <c r="BK147" i="2"/>
  <c r="BK136" i="2"/>
  <c r="BK210" i="2"/>
  <c r="J207" i="2"/>
  <c r="J172" i="2"/>
  <c r="BK167" i="2"/>
  <c r="BK155" i="2"/>
  <c r="J134" i="2"/>
  <c r="J187" i="2"/>
  <c r="BK157" i="2"/>
  <c r="BK195" i="2"/>
  <c r="BK138" i="2"/>
  <c r="BK182" i="2"/>
  <c r="J167" i="2"/>
  <c r="J145" i="2"/>
  <c r="J204" i="2"/>
  <c r="BK199" i="2"/>
  <c r="J192" i="2"/>
  <c r="J182" i="2"/>
  <c r="J175" i="2"/>
  <c r="J154" i="2"/>
  <c r="BK144" i="2"/>
  <c r="J155" i="2"/>
  <c r="BK133" i="2"/>
  <c r="J199" i="2"/>
  <c r="J191" i="2"/>
  <c r="J168" i="2"/>
  <c r="J156" i="2"/>
  <c r="BK141" i="2"/>
  <c r="AS94" i="1"/>
  <c r="BK208" i="2"/>
  <c r="BK181" i="2"/>
  <c r="J162" i="2"/>
  <c r="J141" i="2"/>
  <c r="J205" i="2"/>
  <c r="J180" i="2"/>
  <c r="BK164" i="2"/>
  <c r="BK139" i="2"/>
  <c r="J203" i="2"/>
  <c r="BK200" i="2"/>
  <c r="J195" i="2"/>
  <c r="BK186" i="2"/>
  <c r="BK178" i="2"/>
  <c r="BK162" i="2"/>
  <c r="BK145" i="2"/>
  <c r="J160" i="2"/>
  <c r="J144" i="2"/>
  <c r="J166" i="2"/>
  <c r="J127" i="2"/>
  <c r="J185" i="2"/>
  <c r="J174" i="2"/>
  <c r="J148" i="2"/>
  <c r="BK202" i="2"/>
  <c r="J200" i="2"/>
  <c r="BK183" i="2"/>
  <c r="BK165" i="2"/>
  <c r="BK151" i="2"/>
  <c r="BK132" i="2"/>
  <c r="BK163" i="2"/>
  <c r="J136" i="2"/>
  <c r="F33" i="2" l="1"/>
  <c r="T135" i="2"/>
  <c r="R126" i="2"/>
  <c r="R125" i="2"/>
  <c r="BK152" i="2"/>
  <c r="J152" i="2"/>
  <c r="J102" i="2"/>
  <c r="T126" i="2"/>
  <c r="T125" i="2" s="1"/>
  <c r="R130" i="2"/>
  <c r="P152" i="2"/>
  <c r="T130" i="2"/>
  <c r="T152" i="2"/>
  <c r="T129" i="2" s="1"/>
  <c r="P126" i="2"/>
  <c r="P125" i="2" s="1"/>
  <c r="P173" i="2"/>
  <c r="BK130" i="2"/>
  <c r="J130" i="2"/>
  <c r="J100" i="2"/>
  <c r="R135" i="2"/>
  <c r="T173" i="2"/>
  <c r="P135" i="2"/>
  <c r="P129" i="2" s="1"/>
  <c r="BK173" i="2"/>
  <c r="J173" i="2" s="1"/>
  <c r="J103" i="2" s="1"/>
  <c r="BK135" i="2"/>
  <c r="J135" i="2"/>
  <c r="J101" i="2"/>
  <c r="R152" i="2"/>
  <c r="BK126" i="2"/>
  <c r="J126" i="2" s="1"/>
  <c r="J98" i="2" s="1"/>
  <c r="P130" i="2"/>
  <c r="R173" i="2"/>
  <c r="BK211" i="2"/>
  <c r="J211" i="2"/>
  <c r="J104" i="2"/>
  <c r="E85" i="2"/>
  <c r="F92" i="2"/>
  <c r="BF148" i="2"/>
  <c r="BF149" i="2"/>
  <c r="BF153" i="2"/>
  <c r="BF162" i="2"/>
  <c r="BF212" i="2"/>
  <c r="J89" i="2"/>
  <c r="BF127" i="2"/>
  <c r="BF131" i="2"/>
  <c r="BF136" i="2"/>
  <c r="BF147" i="2"/>
  <c r="BF157" i="2"/>
  <c r="BF161" i="2"/>
  <c r="BF164" i="2"/>
  <c r="BF168" i="2"/>
  <c r="BF172" i="2"/>
  <c r="BF174" i="2"/>
  <c r="BF178" i="2"/>
  <c r="BF181" i="2"/>
  <c r="BF190" i="2"/>
  <c r="BF193" i="2"/>
  <c r="BF195" i="2"/>
  <c r="BF198" i="2"/>
  <c r="BF199" i="2"/>
  <c r="BF200" i="2"/>
  <c r="BF201" i="2"/>
  <c r="BF202" i="2"/>
  <c r="BF203" i="2"/>
  <c r="BF132" i="2"/>
  <c r="BF138" i="2"/>
  <c r="BF140" i="2"/>
  <c r="BF144" i="2"/>
  <c r="BF150" i="2"/>
  <c r="BF151" i="2"/>
  <c r="BF154" i="2"/>
  <c r="BF175" i="2"/>
  <c r="BF179" i="2"/>
  <c r="BF184" i="2"/>
  <c r="BF185" i="2"/>
  <c r="BF187" i="2"/>
  <c r="BF204" i="2"/>
  <c r="BF205" i="2"/>
  <c r="BF128" i="2"/>
  <c r="BF133" i="2"/>
  <c r="BF137" i="2"/>
  <c r="BF141" i="2"/>
  <c r="BF143" i="2"/>
  <c r="BF145" i="2"/>
  <c r="BF155" i="2"/>
  <c r="BF156" i="2"/>
  <c r="BF158" i="2"/>
  <c r="BF163" i="2"/>
  <c r="BF165" i="2"/>
  <c r="BF166" i="2"/>
  <c r="BF170" i="2"/>
  <c r="BF171" i="2"/>
  <c r="BF180" i="2"/>
  <c r="BF182" i="2"/>
  <c r="BF183" i="2"/>
  <c r="BF206" i="2"/>
  <c r="BF207" i="2"/>
  <c r="BF208" i="2"/>
  <c r="BF209" i="2"/>
  <c r="BF210" i="2"/>
  <c r="AV95" i="1"/>
  <c r="AZ95" i="1"/>
  <c r="BF134" i="2"/>
  <c r="BF139" i="2"/>
  <c r="BF142" i="2"/>
  <c r="BF146" i="2"/>
  <c r="BF159" i="2"/>
  <c r="BF160" i="2"/>
  <c r="BF167" i="2"/>
  <c r="BF169" i="2"/>
  <c r="BF176" i="2"/>
  <c r="BF177" i="2"/>
  <c r="BF186" i="2"/>
  <c r="BF188" i="2"/>
  <c r="BF189" i="2"/>
  <c r="BF191" i="2"/>
  <c r="BF192" i="2"/>
  <c r="BF194" i="2"/>
  <c r="BF196" i="2"/>
  <c r="BF197" i="2"/>
  <c r="BB95" i="1"/>
  <c r="BB94" i="1" s="1"/>
  <c r="W31" i="1" s="1"/>
  <c r="BC95" i="1"/>
  <c r="BC94" i="1" s="1"/>
  <c r="W32" i="1" s="1"/>
  <c r="BD95" i="1"/>
  <c r="BD94" i="1" s="1"/>
  <c r="W33" i="1" s="1"/>
  <c r="AZ94" i="1"/>
  <c r="W29" i="1"/>
  <c r="R129" i="2" l="1"/>
  <c r="P124" i="2"/>
  <c r="AU95" i="1"/>
  <c r="R124" i="2"/>
  <c r="T124" i="2"/>
  <c r="BK125" i="2"/>
  <c r="J125" i="2"/>
  <c r="J97" i="2"/>
  <c r="BK129" i="2"/>
  <c r="J129" i="2" s="1"/>
  <c r="J99" i="2" s="1"/>
  <c r="AU94" i="1"/>
  <c r="AY94" i="1"/>
  <c r="AX94" i="1"/>
  <c r="AV94" i="1"/>
  <c r="AK29" i="1"/>
  <c r="J34" i="2"/>
  <c r="AW95" i="1" s="1"/>
  <c r="AT95" i="1" s="1"/>
  <c r="F34" i="2"/>
  <c r="BA95" i="1"/>
  <c r="BA94" i="1"/>
  <c r="AW94" i="1"/>
  <c r="AK30" i="1" s="1"/>
  <c r="BK124" i="2" l="1"/>
  <c r="J124" i="2" s="1"/>
  <c r="J30" i="2" s="1"/>
  <c r="AG95" i="1" s="1"/>
  <c r="AG94" i="1" s="1"/>
  <c r="AT94" i="1"/>
  <c r="W30" i="1"/>
  <c r="AK26" i="1" l="1"/>
  <c r="AK35" i="1" s="1"/>
  <c r="AN94" i="1"/>
  <c r="J39" i="2"/>
  <c r="J96" i="2"/>
  <c r="AN95" i="1"/>
</calcChain>
</file>

<file path=xl/sharedStrings.xml><?xml version="1.0" encoding="utf-8"?>
<sst xmlns="http://schemas.openxmlformats.org/spreadsheetml/2006/main" count="1432" uniqueCount="464">
  <si>
    <t>Export Komplet</t>
  </si>
  <si>
    <t/>
  </si>
  <si>
    <t>2.0</t>
  </si>
  <si>
    <t>False</t>
  </si>
  <si>
    <t>{dd15b801-559e-4959-ad35-7c3a5083c4dc}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</si>
  <si>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</si>
  <si>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</si>
  <si>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</si>
  <si>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</si>
  <si>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</si>
  <si>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</si>
  <si>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</si>
  <si>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2022009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</si>
  <si>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</si>
  <si>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</si>
  <si>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Materská škôlka -Šporťáčik</t>
  </si>
  <si>
    <t>JKSO:</t>
  </si>
  <si>
    <t>KS:</t>
  </si>
  <si>
    <t>1263</t>
  </si>
  <si>
    <t>Miesto:</t>
  </si>
  <si>
    <t>Ružomberok, Hrabovská cesta 1</t>
  </si>
  <si>
    <t>Dátum:</t>
  </si>
  <si>
    <t>23. 3. 2022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</si>
  <si>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</si>
  <si>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</si>
  <si>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</si>
  <si>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</si>
  <si>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</si>
  <si>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</si>
  <si>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</si>
  <si>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J.Vieriková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</si>
  <si>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</si>
  <si>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</si>
  <si>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</si>
  <si>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</si>
  <si>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</si>
  <si>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</si>
  <si>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</si>
  <si>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</si>
  <si>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</si>
  <si>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</si>
  <si>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</si>
  <si>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</si>
  <si>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</si>
  <si>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</si>
  <si>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</si>
  <si>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</si>
  <si>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</si>
  <si>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</si>
  <si>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</si>
  <si>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</si>
  <si>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</si>
  <si>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</si>
  <si>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</si>
  <si>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</si>
  <si>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</si>
  <si>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</si>
  <si>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</si>
  <si>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</si>
  <si>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</si>
  <si>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</si>
  <si>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</si>
  <si>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</si>
  <si>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</si>
  <si>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</si>
  <si>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</si>
  <si>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</si>
  <si>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</si>
  <si>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</si>
  <si>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</si>
  <si>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</si>
  <si>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</si>
  <si>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</si>
  <si>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</si>
  <si>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</si>
  <si>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</si>
  <si>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</si>
  <si>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</si>
  <si>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</si>
  <si>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 xml:space="preserve"> Zdravotechnika</t>
  </si>
  <si>
    <t>STA</t>
  </si>
  <si>
    <t>1</t>
  </si>
  <si>
    <t>{f7950fba-fea4-47cc-b4f1-34bd175e1043}</t>
  </si>
  <si>
    <t>801 31</t>
  </si>
  <si>
    <t>KRYCÍ LIST ROZPOČTU</t>
  </si>
  <si>
    <t>Objekt:</t>
  </si>
  <si>
    <t>2022009 -  Zdravotechnika</t>
  </si>
  <si>
    <t>Ružomberok</t>
  </si>
  <si>
    <t xml:space="preserve">Ped.fakulta KU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</si>
  <si>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</si>
  <si>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</si>
  <si>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</si>
  <si>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</si>
  <si>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</si>
  <si>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</si>
  <si>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</si>
  <si>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>PSV - Práce a dodávky PSV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</si>
  <si>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</si>
  <si>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</si>
  <si>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</si>
  <si>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</si>
  <si>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</si>
  <si>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</si>
  <si>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</si>
  <si>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</si>
  <si>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</si>
  <si>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</si>
  <si>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</si>
  <si>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</si>
  <si>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</si>
  <si>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</si>
  <si>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</si>
  <si>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</si>
  <si>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</si>
  <si>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</si>
  <si>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</si>
  <si>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</si>
  <si>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</si>
  <si>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</si>
  <si>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489</t>
  </si>
  <si>
    <t>K</t>
  </si>
  <si>
    <t>386942111.S</t>
  </si>
  <si>
    <t>PC Montáž odlučovača tukov</t>
  </si>
  <si>
    <t>ks</t>
  </si>
  <si>
    <t>4</t>
  </si>
  <si>
    <t>2</t>
  </si>
  <si>
    <t>-1469017814</t>
  </si>
  <si>
    <t>490</t>
  </si>
  <si>
    <t>M</t>
  </si>
  <si>
    <t>594330000100.p</t>
  </si>
  <si>
    <t>PC Lapač tukov, prietok 0,5 l/s, o=0,055 m3, DN 50 mm so zabudovanou technológiou, plastový pod drez</t>
  </si>
  <si>
    <t>8</t>
  </si>
  <si>
    <t>-1269894373</t>
  </si>
  <si>
    <t>PSV</t>
  </si>
  <si>
    <t>Práce a dodávky PSV</t>
  </si>
  <si>
    <t>713</t>
  </si>
  <si>
    <t>Izolácie tepelné</t>
  </si>
  <si>
    <t>414</t>
  </si>
  <si>
    <t>713482141</t>
  </si>
  <si>
    <t>Montáž trubíc z EPDM, hr.25-32,vnút.priemer do 38 mm</t>
  </si>
  <si>
    <t>m</t>
  </si>
  <si>
    <t>16</t>
  </si>
  <si>
    <t>-27750724</t>
  </si>
  <si>
    <t>415</t>
  </si>
  <si>
    <t>283310002600</t>
  </si>
  <si>
    <t>Izolačná PE trubica TUBOLIT DG 15x13 mm (d potrubia x hr. izolácie), nadrezaná, AZ FLEX</t>
  </si>
  <si>
    <t>32</t>
  </si>
  <si>
    <t>-321491873</t>
  </si>
  <si>
    <t>416</t>
  </si>
  <si>
    <t>283310004700</t>
  </si>
  <si>
    <t>Izolačná PE trubica TUBOLIT DG 22x20 mm (d potrubia x hr. izolácie), nadrezaná, AZ FLEX</t>
  </si>
  <si>
    <t>-1715886319</t>
  </si>
  <si>
    <t>455</t>
  </si>
  <si>
    <t>283310004800</t>
  </si>
  <si>
    <t>Izolačná PE trubica TUBOLIT DG 28x20 mm (d potrubia x hr. izolácie), nadrezaná, AZ FLEX</t>
  </si>
  <si>
    <t>1807813730</t>
  </si>
  <si>
    <t>721</t>
  </si>
  <si>
    <t>Zdravotech. vnútorná kanalizácia</t>
  </si>
  <si>
    <t>366</t>
  </si>
  <si>
    <t>721140905</t>
  </si>
  <si>
    <t>Oprava odpadového potrubia liatinového vsadenie odbočky do potrubia DN 100</t>
  </si>
  <si>
    <t>209742338</t>
  </si>
  <si>
    <t>478</t>
  </si>
  <si>
    <t>721140925.S</t>
  </si>
  <si>
    <t>Oprava odpadového potrubia liatinového krátenie rúr DN 100</t>
  </si>
  <si>
    <t>-1076377854</t>
  </si>
  <si>
    <t>485</t>
  </si>
  <si>
    <t>721171107.S</t>
  </si>
  <si>
    <t>Potrubie z PVC - U odpadové ležaté hrdlové D 75 mm</t>
  </si>
  <si>
    <t>-491596098</t>
  </si>
  <si>
    <t>484</t>
  </si>
  <si>
    <t>721172107.S</t>
  </si>
  <si>
    <t>Potrubie z PVC - U odpadové zvislé hrdlové Dxt 75x1,8 mm</t>
  </si>
  <si>
    <t>1322995727</t>
  </si>
  <si>
    <t>481</t>
  </si>
  <si>
    <t>721173204.S</t>
  </si>
  <si>
    <t>Potrubie z PVC - U odpadné pripájacie D 40 mm</t>
  </si>
  <si>
    <t>2015843615</t>
  </si>
  <si>
    <t>482</t>
  </si>
  <si>
    <t>721173205.S</t>
  </si>
  <si>
    <t>Potrubie z PVC - U odpadné pripájacie D 50 mm</t>
  </si>
  <si>
    <t>1645142807</t>
  </si>
  <si>
    <t>483</t>
  </si>
  <si>
    <t>721173206.S</t>
  </si>
  <si>
    <t>Potrubie z PVC - U odpadné pripájacie D 63 mm</t>
  </si>
  <si>
    <t>343236553</t>
  </si>
  <si>
    <t>480</t>
  </si>
  <si>
    <t>721173208.S</t>
  </si>
  <si>
    <t>Potrubie z PVC - U odpadné pripájacie D 110 mm</t>
  </si>
  <si>
    <t>-261981302</t>
  </si>
  <si>
    <t>113</t>
  </si>
  <si>
    <t>721194104</t>
  </si>
  <si>
    <t>Zriadenie prípojky na potrubí vyvedenie a upevnenie odpadových výpustiek D 40x1, 8</t>
  </si>
  <si>
    <t>801124612</t>
  </si>
  <si>
    <t>114</t>
  </si>
  <si>
    <t>721194105</t>
  </si>
  <si>
    <t>Zriadenie prípojky na potrubí vyvedenie a upevnenie odpadových výpustiek D 50x1, 8</t>
  </si>
  <si>
    <t>-628983793</t>
  </si>
  <si>
    <t>115</t>
  </si>
  <si>
    <t>721194109</t>
  </si>
  <si>
    <t>Zriadenie prípojky na potrubí vyvedenie a upevnenie odpadových výpustiek D 110x2, 3</t>
  </si>
  <si>
    <t>543826642</t>
  </si>
  <si>
    <t>452</t>
  </si>
  <si>
    <t>721290111</t>
  </si>
  <si>
    <t>Ostatné - skúška tesnosti kanalizácie v objektoch vodou do DN 125</t>
  </si>
  <si>
    <t>-551019431</t>
  </si>
  <si>
    <t>419</t>
  </si>
  <si>
    <t>721300912</t>
  </si>
  <si>
    <t>Prečistenie zvislých odpadov v jednom podlaží do DN 200</t>
  </si>
  <si>
    <t>1037950641</t>
  </si>
  <si>
    <t>369</t>
  </si>
  <si>
    <t>721300922</t>
  </si>
  <si>
    <t>Prečistenie ležatých zvodov do DN 300</t>
  </si>
  <si>
    <t>1495587328</t>
  </si>
  <si>
    <t>465</t>
  </si>
  <si>
    <t>998721101</t>
  </si>
  <si>
    <t>Presun hmôt pre vnútornú kanalizáciu v objektoch výšky do 6 m</t>
  </si>
  <si>
    <t>t</t>
  </si>
  <si>
    <t>-599542619</t>
  </si>
  <si>
    <t>129</t>
  </si>
  <si>
    <t>998721192</t>
  </si>
  <si>
    <t>Vnútorná kanalizácia, prípl.za presun nad vymedz. najväč. dopr. vzdial. do 100m</t>
  </si>
  <si>
    <t>-182463109</t>
  </si>
  <si>
    <t>722</t>
  </si>
  <si>
    <t>Zdravotechnika - vnútorný vodovod</t>
  </si>
  <si>
    <t>420</t>
  </si>
  <si>
    <t>722130913</t>
  </si>
  <si>
    <t>Oprava vodovodného potrubia závitového prerezanie oceľovej rúrky do DN 25</t>
  </si>
  <si>
    <t>-1936976711</t>
  </si>
  <si>
    <t>422</t>
  </si>
  <si>
    <t>722131902</t>
  </si>
  <si>
    <t>Oprava vodovodného potrubia závitového medzikus do závitového potrubia s dlhým závitom G 3/4</t>
  </si>
  <si>
    <t>súb.</t>
  </si>
  <si>
    <t>2062371344</t>
  </si>
  <si>
    <t>421</t>
  </si>
  <si>
    <t>722131903</t>
  </si>
  <si>
    <t>Oprava vodovodného potrubia závitového medzikus do závitového potrubia s dlhým závitom G 1</t>
  </si>
  <si>
    <t>-1834548014</t>
  </si>
  <si>
    <t>486</t>
  </si>
  <si>
    <t>722131913.S</t>
  </si>
  <si>
    <t>Oprava vodovodného potrubia závitového vsadenie odbočky do potrubia DN 25</t>
  </si>
  <si>
    <t>-1571487485</t>
  </si>
  <si>
    <t>424</t>
  </si>
  <si>
    <t>722172621</t>
  </si>
  <si>
    <t>Potrubie z rúr REHAU, rúrka univerzálna RAUTITAN flex DN 16,0x2,2 v kotúčoch</t>
  </si>
  <si>
    <t>1132121339</t>
  </si>
  <si>
    <t>425</t>
  </si>
  <si>
    <t>722172622</t>
  </si>
  <si>
    <t>Potrubie z rúr REHAU, rúrka univerzálna RAUTITAN flex DN 20,0x2,8 v kotúčoch</t>
  </si>
  <si>
    <t>11420634</t>
  </si>
  <si>
    <t>467</t>
  </si>
  <si>
    <t>722172623</t>
  </si>
  <si>
    <t>Potrubie z rúr REHAU, rúrka univerzálna RAUTITAN flex DN 25,0x3,5 v kotúčoch</t>
  </si>
  <si>
    <t>-2051543830</t>
  </si>
  <si>
    <t>133</t>
  </si>
  <si>
    <t>722190401</t>
  </si>
  <si>
    <t>Vyvedenie a upevnenie výpustky DN 15</t>
  </si>
  <si>
    <t>-1768258094</t>
  </si>
  <si>
    <t>373</t>
  </si>
  <si>
    <t>722190901</t>
  </si>
  <si>
    <t>Uzatvorenie alebo otvorenie vodovodného potrubia</t>
  </si>
  <si>
    <t>-1221615964</t>
  </si>
  <si>
    <t>431</t>
  </si>
  <si>
    <t>722221015</t>
  </si>
  <si>
    <t>Montáž guľového kohúta závitového priameho pre vodu G 3/4</t>
  </si>
  <si>
    <t>816932630</t>
  </si>
  <si>
    <t>432</t>
  </si>
  <si>
    <t>551110013800</t>
  </si>
  <si>
    <t>Guľový uzáver pre vodu Perfecta, 3/4" FF, páčka, niklovaná mosadz, IVAR</t>
  </si>
  <si>
    <t>-1915674848</t>
  </si>
  <si>
    <t>468</t>
  </si>
  <si>
    <t>722221020</t>
  </si>
  <si>
    <t>Montáž guľového kohúta závitového priameho pre vodu G 1</t>
  </si>
  <si>
    <t>-1409584818</t>
  </si>
  <si>
    <t>469</t>
  </si>
  <si>
    <t>551110013900</t>
  </si>
  <si>
    <t>Guľový uzáver pre vodu Perfecta, 1" FF, páčka, niklovaná mosadz, IVAR</t>
  </si>
  <si>
    <t>-2114153139</t>
  </si>
  <si>
    <t>429</t>
  </si>
  <si>
    <t>722221060</t>
  </si>
  <si>
    <t>Montáž guľového kohúta závitového priameho pre vodu s vypúšťaním G 1/2</t>
  </si>
  <si>
    <t>-631389995</t>
  </si>
  <si>
    <t>487</t>
  </si>
  <si>
    <t>722221070.S</t>
  </si>
  <si>
    <t>Montáž guľového kohúta závitového rohového pre vodu G 1/2</t>
  </si>
  <si>
    <t>856644024</t>
  </si>
  <si>
    <t>488</t>
  </si>
  <si>
    <t>551110007700.S</t>
  </si>
  <si>
    <t>Guľový uzáver pre vodu rohový 1/2", niklovaná mosadz</t>
  </si>
  <si>
    <t>1776407059</t>
  </si>
  <si>
    <t>139</t>
  </si>
  <si>
    <t>722290226</t>
  </si>
  <si>
    <t>Tlaková skúška vodovodného potrubia závitového do DN 50</t>
  </si>
  <si>
    <t>1042826127</t>
  </si>
  <si>
    <t>140</t>
  </si>
  <si>
    <t>722290234</t>
  </si>
  <si>
    <t>Prepláchnutie a dezinfekcia vodovodného potrubia do DN 80</t>
  </si>
  <si>
    <t>-285242584</t>
  </si>
  <si>
    <t>470</t>
  </si>
  <si>
    <t>998722101</t>
  </si>
  <si>
    <t>Presun hmôt pre vnútorný vodovod v objektoch výšky do 6 m</t>
  </si>
  <si>
    <t>-1815196337</t>
  </si>
  <si>
    <t>144</t>
  </si>
  <si>
    <t>998722192</t>
  </si>
  <si>
    <t>Vodovod, prípl.za presun nad vymedz. najväčšiu dopravnú vzdialenosť do 100m</t>
  </si>
  <si>
    <t>-169504767</t>
  </si>
  <si>
    <t>725</t>
  </si>
  <si>
    <t>Zdravotechnika - zariaď. predmety</t>
  </si>
  <si>
    <t>493</t>
  </si>
  <si>
    <t>725119410.S</t>
  </si>
  <si>
    <t>Montáž záchodovej misy keramickej zavesenej s rovným odpadom</t>
  </si>
  <si>
    <t>468860353</t>
  </si>
  <si>
    <t>494</t>
  </si>
  <si>
    <t>642360000500.S</t>
  </si>
  <si>
    <t>Misa záchodová keramická závesná so splachovacím okruhom</t>
  </si>
  <si>
    <t>1982163661</t>
  </si>
  <si>
    <t>491</t>
  </si>
  <si>
    <t>725119420.S</t>
  </si>
  <si>
    <t>Montáž záchodovej misy keramickej detskej závesnej pre škôlky</t>
  </si>
  <si>
    <t>829486589</t>
  </si>
  <si>
    <t>492</t>
  </si>
  <si>
    <t>642360002700.S</t>
  </si>
  <si>
    <t>pc Misa záchodová keramická závesná detská kind</t>
  </si>
  <si>
    <t>-1127011759</t>
  </si>
  <si>
    <t>495</t>
  </si>
  <si>
    <t>725149715.S</t>
  </si>
  <si>
    <t>Montáž predstenového systému záchodov do ľahkých stien s kovovou konštrukciou</t>
  </si>
  <si>
    <t>-1573372461</t>
  </si>
  <si>
    <t>496</t>
  </si>
  <si>
    <t>552370000100.S</t>
  </si>
  <si>
    <t>Predstenový systém pre závesné WC so splachovacou podomietkovou nádržou do ľahkých montovaných konštrukcií</t>
  </si>
  <si>
    <t>-1189827799</t>
  </si>
  <si>
    <t>284</t>
  </si>
  <si>
    <t>725219201</t>
  </si>
  <si>
    <t>Montáž umývadla bez výtokovej armatúry z bieleho diturvitu so zápachovou uzávierkou na konzoly</t>
  </si>
  <si>
    <t>súb</t>
  </si>
  <si>
    <t>-147530819</t>
  </si>
  <si>
    <t>438</t>
  </si>
  <si>
    <t>M31155000p</t>
  </si>
  <si>
    <t>pc Nova Pro umývadlo 55 cm s otv.</t>
  </si>
  <si>
    <t>-589117074</t>
  </si>
  <si>
    <t>500</t>
  </si>
  <si>
    <t>5951</t>
  </si>
  <si>
    <t>Kind detské umývadlo</t>
  </si>
  <si>
    <t>-1969060054</t>
  </si>
  <si>
    <t>440</t>
  </si>
  <si>
    <t>642340001300</t>
  </si>
  <si>
    <t>Inštalačná súprava pre klozet, JIKA</t>
  </si>
  <si>
    <t>-158350988</t>
  </si>
  <si>
    <t>501</t>
  </si>
  <si>
    <t>642340001300.S</t>
  </si>
  <si>
    <t>Inštalačná súprava pre klozet</t>
  </si>
  <si>
    <t>824295147</t>
  </si>
  <si>
    <t>497</t>
  </si>
  <si>
    <t>725291112.S</t>
  </si>
  <si>
    <t>Montáž záchodového sedadla s poklopom</t>
  </si>
  <si>
    <t>-1872942326</t>
  </si>
  <si>
    <t>498</t>
  </si>
  <si>
    <t>554330000300.S</t>
  </si>
  <si>
    <t>Záchodové sedadlo plastové s poklopom</t>
  </si>
  <si>
    <t>-1452444544</t>
  </si>
  <si>
    <t>499</t>
  </si>
  <si>
    <t>554330001100.S</t>
  </si>
  <si>
    <t>Záchodové sedadlo s poklopom detské</t>
  </si>
  <si>
    <t>1241604883</t>
  </si>
  <si>
    <t>502</t>
  </si>
  <si>
    <t>725319112.S</t>
  </si>
  <si>
    <t>Montáž kuchynských drezov jednoduchých, hranatých s rozmerom do 600x600 mm, bez výtokových armatúr</t>
  </si>
  <si>
    <t>-1576537777</t>
  </si>
  <si>
    <t>399</t>
  </si>
  <si>
    <t>725329101</t>
  </si>
  <si>
    <t>Montáž drezu bez výtok. armatúr so zápach. uzávierkou oceľoého smaltovaného, nehrdzav. dvojitého</t>
  </si>
  <si>
    <t>1596112106</t>
  </si>
  <si>
    <t>503</t>
  </si>
  <si>
    <t>552310000200.S</t>
  </si>
  <si>
    <t>PC Kuchynský drez nerezový na zapustenie do dosky 400 mm sifón</t>
  </si>
  <si>
    <t>1845386943</t>
  </si>
  <si>
    <t>451</t>
  </si>
  <si>
    <t>552310001500p</t>
  </si>
  <si>
    <t xml:space="preserve">PC Kuchynský dvojdrez na zapustenie do dosky,  hĺbka 195 mm, sifón </t>
  </si>
  <si>
    <t>-53858203</t>
  </si>
  <si>
    <t>504</t>
  </si>
  <si>
    <t>725332320.S</t>
  </si>
  <si>
    <t>Montáž výlevky keramickej závesnej bez výtokovej armatúry</t>
  </si>
  <si>
    <t>220195102</t>
  </si>
  <si>
    <t>506</t>
  </si>
  <si>
    <t>4755</t>
  </si>
  <si>
    <t>BOSTON závesná výlevka 45 x 35 x 35 cm</t>
  </si>
  <si>
    <t>-1880561326</t>
  </si>
  <si>
    <t>454</t>
  </si>
  <si>
    <t>551210034600</t>
  </si>
  <si>
    <t>Ventil termostatický zmiešavací pre TV, 1/2", +50 °C, PN 10, niklovaná mosadz, IVAR</t>
  </si>
  <si>
    <t>-682297349</t>
  </si>
  <si>
    <t>407</t>
  </si>
  <si>
    <t>725829201</t>
  </si>
  <si>
    <t>Montáž batérie umývadlovej a drezovej nástennej chromovanej</t>
  </si>
  <si>
    <t>-1650421592</t>
  </si>
  <si>
    <t>160</t>
  </si>
  <si>
    <t>725829301</t>
  </si>
  <si>
    <t>Montáž batérie umývadlovej a drezovej stojankovej s mechanickým ovládaním G 1/2</t>
  </si>
  <si>
    <t>1517104749</t>
  </si>
  <si>
    <t>295</t>
  </si>
  <si>
    <t>5514643260</t>
  </si>
  <si>
    <t>Výtokové armatúry Kludi   ZENTA umývadlová</t>
  </si>
  <si>
    <t>378254012</t>
  </si>
  <si>
    <t>507</t>
  </si>
  <si>
    <t>551450000600.S</t>
  </si>
  <si>
    <t>Batéria drezová stojanková páková</t>
  </si>
  <si>
    <t>-267744879</t>
  </si>
  <si>
    <t>508</t>
  </si>
  <si>
    <t>551450000200</t>
  </si>
  <si>
    <t>Batéria drezová nástenná  DN 15, jednopáková, chróm, KLUDI</t>
  </si>
  <si>
    <t>927510408</t>
  </si>
  <si>
    <t>408</t>
  </si>
  <si>
    <t>551450000200p</t>
  </si>
  <si>
    <t xml:space="preserve">PC Batéria  Novaservis titania iris s dlhým ramenom </t>
  </si>
  <si>
    <t>179802193</t>
  </si>
  <si>
    <t>241</t>
  </si>
  <si>
    <t>5516131100</t>
  </si>
  <si>
    <t>Uzávierka zápachová umývadlová T 7105 s vent. D 40 mm z AKV</t>
  </si>
  <si>
    <t>615954209</t>
  </si>
  <si>
    <t>509</t>
  </si>
  <si>
    <t>725869301.S</t>
  </si>
  <si>
    <t>Montáž zápachovej uzávierky pre zariaďovacie predmety, umývadlovej do D 40 mm</t>
  </si>
  <si>
    <t>-42147375</t>
  </si>
  <si>
    <t>511</t>
  </si>
  <si>
    <t>725869311.S</t>
  </si>
  <si>
    <t>Montáž zápachovej uzávierky pre zariaďovacie predmety, drezovej do D 50 mm (pre jeden drez)</t>
  </si>
  <si>
    <t>-77178316</t>
  </si>
  <si>
    <t>510</t>
  </si>
  <si>
    <t>725869313.S</t>
  </si>
  <si>
    <t>Montáž zápachovej uzávierky pre zariaďovacie predmety, drezovej do D 50 mm (pre dva drezy)</t>
  </si>
  <si>
    <t>-2103516138</t>
  </si>
  <si>
    <t>512</t>
  </si>
  <si>
    <t>725869323.S</t>
  </si>
  <si>
    <t>Montáž zápachovej uzávierky pre zariaďovacie predmety, pračkovej do D 50 mm (podomietkovej)</t>
  </si>
  <si>
    <t>1310883846</t>
  </si>
  <si>
    <t>513</t>
  </si>
  <si>
    <t>551620012200.S</t>
  </si>
  <si>
    <t>Zápachová uzávierka podomietková DN 50 pre pripojenie práčok a umývačiek riadu, plast</t>
  </si>
  <si>
    <t>-1513712459</t>
  </si>
  <si>
    <t>305</t>
  </si>
  <si>
    <t>725989101</t>
  </si>
  <si>
    <t>Montáž dvierok</t>
  </si>
  <si>
    <t>1008168662</t>
  </si>
  <si>
    <t>306</t>
  </si>
  <si>
    <t>6420134720</t>
  </si>
  <si>
    <t xml:space="preserve">PC Dvierka  plastové 200x300 biele </t>
  </si>
  <si>
    <t>-1803234735</t>
  </si>
  <si>
    <t>304</t>
  </si>
  <si>
    <t>998725101</t>
  </si>
  <si>
    <t>Presun hmôt pre zariaďovacie predmety v objektoch výšky do 6 m</t>
  </si>
  <si>
    <t>-827125021</t>
  </si>
  <si>
    <t>173</t>
  </si>
  <si>
    <t>998725192</t>
  </si>
  <si>
    <t>Zariaďovacie predmety, prípl.za presun nad vymedz. najväčšiu dopravnú vzdialenosť do 100m</t>
  </si>
  <si>
    <t>21998801</t>
  </si>
  <si>
    <t>HZS</t>
  </si>
  <si>
    <t>Hodinové zúčtovacie sadzby</t>
  </si>
  <si>
    <t>477</t>
  </si>
  <si>
    <t>HZS000125.S</t>
  </si>
  <si>
    <t>Stavebno montážne práce mimoriadne odborné (Tr. 5) v rozsahu viac ako 8 hodín</t>
  </si>
  <si>
    <t>hod</t>
  </si>
  <si>
    <t>1985434283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</si>
</sst>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%"/>
    <numFmt numFmtId="165" formatCode="dd\.mm\.yyyy"/>
    <numFmt numFmtId="166" formatCode="#,##0.00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3" t="s">
        <v>5</v>
      </c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75" t="s">
        <v>12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R5" s="17"/>
      <c r="BE5" s="172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177" t="s">
        <v>15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R6" s="17"/>
      <c r="BE6" s="173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18</v>
      </c>
      <c r="AR7" s="17"/>
      <c r="BE7" s="173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3"/>
      <c r="BS8" s="14" t="s">
        <v>6</v>
      </c>
    </row>
    <row r="9" spans="1:74" s="1" customFormat="1" ht="14.45" customHeight="1">
      <c r="B9" s="17"/>
      <c r="AR9" s="17"/>
      <c r="BE9" s="173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3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173"/>
      <c r="BS11" s="14" t="s">
        <v>6</v>
      </c>
    </row>
    <row r="12" spans="1:74" s="1" customFormat="1" ht="6.95" customHeight="1">
      <c r="B12" s="17"/>
      <c r="AR12" s="17"/>
      <c r="BE12" s="173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73"/>
      <c r="BS13" s="14" t="s">
        <v>6</v>
      </c>
    </row>
    <row r="14" spans="1:74" ht="12.75">
      <c r="B14" s="17"/>
      <c r="E14" s="178" t="s">
        <v>28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24" t="s">
        <v>26</v>
      </c>
      <c r="AN14" s="26" t="s">
        <v>28</v>
      </c>
      <c r="AR14" s="17"/>
      <c r="BE14" s="173"/>
      <c r="BS14" s="14" t="s">
        <v>6</v>
      </c>
    </row>
    <row r="15" spans="1:74" s="1" customFormat="1" ht="6.95" customHeight="1">
      <c r="B15" s="17"/>
      <c r="AR15" s="17"/>
      <c r="BE15" s="173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173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173"/>
      <c r="BS17" s="14" t="s">
        <v>3</v>
      </c>
    </row>
    <row r="18" spans="1:71" s="1" customFormat="1" ht="6.95" customHeight="1">
      <c r="B18" s="17"/>
      <c r="AR18" s="17"/>
      <c r="BE18" s="173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24</v>
      </c>
      <c r="AN19" s="22" t="s">
        <v>1</v>
      </c>
      <c r="AR19" s="17"/>
      <c r="BE19" s="173"/>
      <c r="BS19" s="14" t="s">
        <v>6</v>
      </c>
    </row>
    <row r="20" spans="1:71" s="1" customFormat="1" ht="18.399999999999999" customHeight="1">
      <c r="B20" s="17"/>
      <c r="E20" s="22" t="s">
        <v>30</v>
      </c>
      <c r="AK20" s="24" t="s">
        <v>26</v>
      </c>
      <c r="AN20" s="22" t="s">
        <v>1</v>
      </c>
      <c r="AR20" s="17"/>
      <c r="BE20" s="173"/>
      <c r="BS20" s="14" t="s">
        <v>32</v>
      </c>
    </row>
    <row r="21" spans="1:71" s="1" customFormat="1" ht="6.95" customHeight="1">
      <c r="B21" s="17"/>
      <c r="AR21" s="17"/>
      <c r="BE21" s="173"/>
    </row>
    <row r="22" spans="1:71" s="1" customFormat="1" ht="12" customHeight="1">
      <c r="B22" s="17"/>
      <c r="D22" s="24" t="s">
        <v>33</v>
      </c>
      <c r="AR22" s="17"/>
      <c r="BE22" s="173"/>
    </row>
    <row r="23" spans="1:71" s="1" customFormat="1" ht="16.5" customHeight="1">
      <c r="B23" s="17"/>
      <c r="E23" s="180" t="s">
        <v>1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R23" s="17"/>
      <c r="BE23" s="173"/>
    </row>
    <row r="24" spans="1:71" s="1" customFormat="1" ht="6.95" customHeight="1">
      <c r="B24" s="17"/>
      <c r="AR24" s="17"/>
      <c r="BE24" s="173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3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1">
        <f>ROUND(AG94,2)</f>
        <v>0</v>
      </c>
      <c r="AL26" s="182"/>
      <c r="AM26" s="182"/>
      <c r="AN26" s="182"/>
      <c r="AO26" s="182"/>
      <c r="AP26" s="29"/>
      <c r="AQ26" s="29"/>
      <c r="AR26" s="30"/>
      <c r="BE26" s="17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3" t="s">
        <v>35</v>
      </c>
      <c r="M28" s="183"/>
      <c r="N28" s="183"/>
      <c r="O28" s="183"/>
      <c r="P28" s="183"/>
      <c r="Q28" s="29"/>
      <c r="R28" s="29"/>
      <c r="S28" s="29"/>
      <c r="T28" s="29"/>
      <c r="U28" s="29"/>
      <c r="V28" s="29"/>
      <c r="W28" s="183" t="s">
        <v>36</v>
      </c>
      <c r="X28" s="183"/>
      <c r="Y28" s="183"/>
      <c r="Z28" s="183"/>
      <c r="AA28" s="183"/>
      <c r="AB28" s="183"/>
      <c r="AC28" s="183"/>
      <c r="AD28" s="183"/>
      <c r="AE28" s="183"/>
      <c r="AF28" s="29"/>
      <c r="AG28" s="29"/>
      <c r="AH28" s="29"/>
      <c r="AI28" s="29"/>
      <c r="AJ28" s="29"/>
      <c r="AK28" s="183" t="s">
        <v>37</v>
      </c>
      <c r="AL28" s="183"/>
      <c r="AM28" s="183"/>
      <c r="AN28" s="183"/>
      <c r="AO28" s="183"/>
      <c r="AP28" s="29"/>
      <c r="AQ28" s="29"/>
      <c r="AR28" s="30"/>
      <c r="BE28" s="173"/>
    </row>
    <row r="29" spans="1:71" s="3" customFormat="1" ht="14.45" customHeight="1">
      <c r="B29" s="34"/>
      <c r="D29" s="24" t="s">
        <v>38</v>
      </c>
      <c r="F29" s="35" t="s">
        <v>39</v>
      </c>
      <c r="L29" s="186">
        <v>0.2</v>
      </c>
      <c r="M29" s="185"/>
      <c r="N29" s="185"/>
      <c r="O29" s="185"/>
      <c r="P29" s="185"/>
      <c r="Q29" s="36"/>
      <c r="R29" s="36"/>
      <c r="S29" s="36"/>
      <c r="T29" s="36"/>
      <c r="U29" s="36"/>
      <c r="V29" s="36"/>
      <c r="W29" s="184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F29" s="36"/>
      <c r="AG29" s="36"/>
      <c r="AH29" s="36"/>
      <c r="AI29" s="36"/>
      <c r="AJ29" s="36"/>
      <c r="AK29" s="184">
        <f>ROUND(AV94, 2)</f>
        <v>0</v>
      </c>
      <c r="AL29" s="185"/>
      <c r="AM29" s="185"/>
      <c r="AN29" s="185"/>
      <c r="AO29" s="185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74"/>
    </row>
    <row r="30" spans="1:71" s="3" customFormat="1" ht="14.45" customHeight="1">
      <c r="B30" s="34"/>
      <c r="F30" s="35" t="s">
        <v>40</v>
      </c>
      <c r="L30" s="186">
        <v>0.2</v>
      </c>
      <c r="M30" s="185"/>
      <c r="N30" s="185"/>
      <c r="O30" s="185"/>
      <c r="P30" s="185"/>
      <c r="Q30" s="36"/>
      <c r="R30" s="36"/>
      <c r="S30" s="36"/>
      <c r="T30" s="36"/>
      <c r="U30" s="36"/>
      <c r="V30" s="36"/>
      <c r="W30" s="184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F30" s="36"/>
      <c r="AG30" s="36"/>
      <c r="AH30" s="36"/>
      <c r="AI30" s="36"/>
      <c r="AJ30" s="36"/>
      <c r="AK30" s="184">
        <f>ROUND(AW94, 2)</f>
        <v>0</v>
      </c>
      <c r="AL30" s="185"/>
      <c r="AM30" s="185"/>
      <c r="AN30" s="185"/>
      <c r="AO30" s="185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74"/>
    </row>
    <row r="31" spans="1:71" s="3" customFormat="1" ht="14.45" hidden="1" customHeight="1">
      <c r="B31" s="34"/>
      <c r="F31" s="24" t="s">
        <v>41</v>
      </c>
      <c r="L31" s="189">
        <v>0.2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4"/>
      <c r="BE31" s="174"/>
    </row>
    <row r="32" spans="1:71" s="3" customFormat="1" ht="14.45" hidden="1" customHeight="1">
      <c r="B32" s="34"/>
      <c r="F32" s="24" t="s">
        <v>42</v>
      </c>
      <c r="L32" s="189">
        <v>0.2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4"/>
      <c r="BE32" s="174"/>
    </row>
    <row r="33" spans="1:57" s="3" customFormat="1" ht="14.45" hidden="1" customHeight="1">
      <c r="B33" s="34"/>
      <c r="F33" s="35" t="s">
        <v>43</v>
      </c>
      <c r="L33" s="186">
        <v>0</v>
      </c>
      <c r="M33" s="185"/>
      <c r="N33" s="185"/>
      <c r="O33" s="185"/>
      <c r="P33" s="185"/>
      <c r="Q33" s="36"/>
      <c r="R33" s="36"/>
      <c r="S33" s="36"/>
      <c r="T33" s="36"/>
      <c r="U33" s="36"/>
      <c r="V33" s="36"/>
      <c r="W33" s="184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F33" s="36"/>
      <c r="AG33" s="36"/>
      <c r="AH33" s="36"/>
      <c r="AI33" s="36"/>
      <c r="AJ33" s="36"/>
      <c r="AK33" s="184">
        <v>0</v>
      </c>
      <c r="AL33" s="185"/>
      <c r="AM33" s="185"/>
      <c r="AN33" s="185"/>
      <c r="AO33" s="18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7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3"/>
    </row>
    <row r="35" spans="1:57" s="2" customFormat="1" ht="25.9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190" t="s">
        <v>46</v>
      </c>
      <c r="Y35" s="191"/>
      <c r="Z35" s="191"/>
      <c r="AA35" s="191"/>
      <c r="AB35" s="191"/>
      <c r="AC35" s="40"/>
      <c r="AD35" s="40"/>
      <c r="AE35" s="40"/>
      <c r="AF35" s="40"/>
      <c r="AG35" s="40"/>
      <c r="AH35" s="40"/>
      <c r="AI35" s="40"/>
      <c r="AJ35" s="40"/>
      <c r="AK35" s="192">
        <f>SUM(AK26:AK33)</f>
        <v>0</v>
      </c>
      <c r="AL35" s="191"/>
      <c r="AM35" s="191"/>
      <c r="AN35" s="191"/>
      <c r="AO35" s="193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2022009</v>
      </c>
      <c r="AR84" s="51"/>
    </row>
    <row r="85" spans="1:91" s="5" customFormat="1" ht="36.950000000000003" customHeight="1">
      <c r="B85" s="52"/>
      <c r="C85" s="53" t="s">
        <v>14</v>
      </c>
      <c r="L85" s="194" t="str">
        <f>K6</f>
        <v>Materská škôlka -Šporťáčik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Ružomberok, Hrabovská cesta 1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6" t="str">
        <f>IF(AN8= "","",AN8)</f>
        <v>23. 3. 2022</v>
      </c>
      <c r="AN87" s="196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97" t="str">
        <f>IF(E17="","",E17)</f>
        <v>J.Vieriková</v>
      </c>
      <c r="AN89" s="198"/>
      <c r="AO89" s="198"/>
      <c r="AP89" s="198"/>
      <c r="AQ89" s="29"/>
      <c r="AR89" s="30"/>
      <c r="AS89" s="199" t="s">
        <v>54</v>
      </c>
      <c r="AT89" s="20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97" t="str">
        <f>IF(E20="","",E20)</f>
        <v>J.Vieriková</v>
      </c>
      <c r="AN90" s="198"/>
      <c r="AO90" s="198"/>
      <c r="AP90" s="198"/>
      <c r="AQ90" s="29"/>
      <c r="AR90" s="30"/>
      <c r="AS90" s="201"/>
      <c r="AT90" s="20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1"/>
      <c r="AT91" s="20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3" t="s">
        <v>55</v>
      </c>
      <c r="D92" s="204"/>
      <c r="E92" s="204"/>
      <c r="F92" s="204"/>
      <c r="G92" s="204"/>
      <c r="H92" s="60"/>
      <c r="I92" s="205" t="s">
        <v>56</v>
      </c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6" t="s">
        <v>57</v>
      </c>
      <c r="AH92" s="204"/>
      <c r="AI92" s="204"/>
      <c r="AJ92" s="204"/>
      <c r="AK92" s="204"/>
      <c r="AL92" s="204"/>
      <c r="AM92" s="204"/>
      <c r="AN92" s="205" t="s">
        <v>58</v>
      </c>
      <c r="AO92" s="204"/>
      <c r="AP92" s="207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1">
        <f>ROUND(AG95,2)</f>
        <v>0</v>
      </c>
      <c r="AH94" s="211"/>
      <c r="AI94" s="211"/>
      <c r="AJ94" s="211"/>
      <c r="AK94" s="211"/>
      <c r="AL94" s="211"/>
      <c r="AM94" s="211"/>
      <c r="AN94" s="212">
        <f>SUM(AG94,AT94)</f>
        <v>0</v>
      </c>
      <c r="AO94" s="212"/>
      <c r="AP94" s="212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A95" s="79" t="s">
        <v>78</v>
      </c>
      <c r="B95" s="80"/>
      <c r="C95" s="81"/>
      <c r="D95" s="210" t="s">
        <v>12</v>
      </c>
      <c r="E95" s="210"/>
      <c r="F95" s="210"/>
      <c r="G95" s="210"/>
      <c r="H95" s="210"/>
      <c r="I95" s="82"/>
      <c r="J95" s="210" t="s">
        <v>79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08">
        <f>'2022009 -  Zdravotechnika'!J30</f>
        <v>0</v>
      </c>
      <c r="AH95" s="209"/>
      <c r="AI95" s="209"/>
      <c r="AJ95" s="209"/>
      <c r="AK95" s="209"/>
      <c r="AL95" s="209"/>
      <c r="AM95" s="209"/>
      <c r="AN95" s="208">
        <f>SUM(AG95,AT95)</f>
        <v>0</v>
      </c>
      <c r="AO95" s="209"/>
      <c r="AP95" s="209"/>
      <c r="AQ95" s="83" t="s">
        <v>80</v>
      </c>
      <c r="AR95" s="80"/>
      <c r="AS95" s="84">
        <v>0</v>
      </c>
      <c r="AT95" s="85">
        <f>ROUND(SUM(AV95:AW95),2)</f>
        <v>0</v>
      </c>
      <c r="AU95" s="86">
        <f>'2022009 -  Zdravotechnika'!P124</f>
        <v>0</v>
      </c>
      <c r="AV95" s="85">
        <f>'2022009 -  Zdravotechnika'!J33</f>
        <v>0</v>
      </c>
      <c r="AW95" s="85">
        <f>'2022009 -  Zdravotechnika'!J34</f>
        <v>0</v>
      </c>
      <c r="AX95" s="85">
        <f>'2022009 -  Zdravotechnika'!J35</f>
        <v>0</v>
      </c>
      <c r="AY95" s="85">
        <f>'2022009 -  Zdravotechnika'!J36</f>
        <v>0</v>
      </c>
      <c r="AZ95" s="85">
        <f>'2022009 -  Zdravotechnika'!F33</f>
        <v>0</v>
      </c>
      <c r="BA95" s="85">
        <f>'2022009 -  Zdravotechnika'!F34</f>
        <v>0</v>
      </c>
      <c r="BB95" s="85">
        <f>'2022009 -  Zdravotechnika'!F35</f>
        <v>0</v>
      </c>
      <c r="BC95" s="85">
        <f>'2022009 -  Zdravotechnika'!F36</f>
        <v>0</v>
      </c>
      <c r="BD95" s="87">
        <f>'2022009 -  Zdravotechnika'!F37</f>
        <v>0</v>
      </c>
      <c r="BT95" s="88" t="s">
        <v>81</v>
      </c>
      <c r="BV95" s="88" t="s">
        <v>76</v>
      </c>
      <c r="BW95" s="88" t="s">
        <v>82</v>
      </c>
      <c r="BX95" s="88" t="s">
        <v>4</v>
      </c>
      <c r="CL95" s="88" t="s">
        <v>83</v>
      </c>
      <c r="CM95" s="88" t="s">
        <v>74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2009 -  Zdravotechnik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3"/>
  <sheetViews>
    <sheetView showGridLines="0" tabSelected="1" topLeftCell="A8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5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84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4" t="str">
        <f>'Rekapitulácia stavby'!K6</f>
        <v>Materská škôlka -Šporťáčik</v>
      </c>
      <c r="F7" s="215"/>
      <c r="G7" s="215"/>
      <c r="H7" s="215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4" t="s">
        <v>86</v>
      </c>
      <c r="F9" s="216"/>
      <c r="G9" s="216"/>
      <c r="H9" s="21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83</v>
      </c>
      <c r="G11" s="29"/>
      <c r="H11" s="29"/>
      <c r="I11" s="24" t="s">
        <v>17</v>
      </c>
      <c r="J11" s="22" t="s">
        <v>18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87</v>
      </c>
      <c r="G12" s="29"/>
      <c r="H12" s="29"/>
      <c r="I12" s="24" t="s">
        <v>21</v>
      </c>
      <c r="J12" s="55" t="str">
        <f>'Rekapitulácia stavby'!AN8</f>
        <v>23. 3. 2022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88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7" t="str">
        <f>'Rekapitulácia stavby'!E14</f>
        <v>Vyplň údaj</v>
      </c>
      <c r="F18" s="175"/>
      <c r="G18" s="175"/>
      <c r="H18" s="175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0"/>
      <c r="B27" s="91"/>
      <c r="C27" s="90"/>
      <c r="D27" s="90"/>
      <c r="E27" s="180" t="s">
        <v>1</v>
      </c>
      <c r="F27" s="180"/>
      <c r="G27" s="180"/>
      <c r="H27" s="180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3" t="s">
        <v>34</v>
      </c>
      <c r="E30" s="29"/>
      <c r="F30" s="29"/>
      <c r="G30" s="29"/>
      <c r="H30" s="29"/>
      <c r="I30" s="29"/>
      <c r="J30" s="71">
        <f>ROUND(J124,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4" t="s">
        <v>38</v>
      </c>
      <c r="E33" s="35" t="s">
        <v>39</v>
      </c>
      <c r="F33" s="95">
        <f>ROUND((SUM(BE124:BE212)),  2)</f>
        <v>0</v>
      </c>
      <c r="G33" s="96"/>
      <c r="H33" s="96"/>
      <c r="I33" s="97">
        <v>0.2</v>
      </c>
      <c r="J33" s="95">
        <f>ROUND(((SUM(BE124:BE212))*I33),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5">
        <f>ROUND((SUM(BF124:BF212)),  2)</f>
        <v>0</v>
      </c>
      <c r="G34" s="96"/>
      <c r="H34" s="96"/>
      <c r="I34" s="97">
        <v>0.2</v>
      </c>
      <c r="J34" s="95">
        <f>ROUND(((SUM(BF124:BF212))*I34),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8">
        <f>ROUND((SUM(BG124:BG212)),  2)</f>
        <v>0</v>
      </c>
      <c r="G35" s="29"/>
      <c r="H35" s="29"/>
      <c r="I35" s="99">
        <v>0.2</v>
      </c>
      <c r="J35" s="98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8">
        <f>ROUND((SUM(BH124:BH212)),  2)</f>
        <v>0</v>
      </c>
      <c r="G36" s="29"/>
      <c r="H36" s="29"/>
      <c r="I36" s="99">
        <v>0.2</v>
      </c>
      <c r="J36" s="98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5">
        <f>ROUND((SUM(BI124:BI212)),  2)</f>
        <v>0</v>
      </c>
      <c r="G37" s="96"/>
      <c r="H37" s="96"/>
      <c r="I37" s="97">
        <v>0</v>
      </c>
      <c r="J37" s="95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0"/>
      <c r="D39" s="101" t="s">
        <v>44</v>
      </c>
      <c r="E39" s="60"/>
      <c r="F39" s="60"/>
      <c r="G39" s="102" t="s">
        <v>45</v>
      </c>
      <c r="H39" s="103" t="s">
        <v>46</v>
      </c>
      <c r="I39" s="60"/>
      <c r="J39" s="104">
        <f>SUM(J30:J37)</f>
        <v>0</v>
      </c>
      <c r="K39" s="105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06" t="s">
        <v>50</v>
      </c>
      <c r="G61" s="45" t="s">
        <v>49</v>
      </c>
      <c r="H61" s="32"/>
      <c r="I61" s="32"/>
      <c r="J61" s="107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06" t="s">
        <v>50</v>
      </c>
      <c r="G76" s="45" t="s">
        <v>49</v>
      </c>
      <c r="H76" s="32"/>
      <c r="I76" s="32"/>
      <c r="J76" s="107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4" t="str">
        <f>E7</f>
        <v>Materská škôlka -Šporťáčik</v>
      </c>
      <c r="F85" s="215"/>
      <c r="G85" s="215"/>
      <c r="H85" s="21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4" t="str">
        <f>E9</f>
        <v>2022009 -  Zdravotechnika</v>
      </c>
      <c r="F87" s="216"/>
      <c r="G87" s="216"/>
      <c r="H87" s="21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Ružomberok</v>
      </c>
      <c r="G89" s="29"/>
      <c r="H89" s="29"/>
      <c r="I89" s="24" t="s">
        <v>21</v>
      </c>
      <c r="J89" s="55" t="str">
        <f>IF(J12="","",J12)</f>
        <v>23. 3. 2022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Ped.fakulta KU </v>
      </c>
      <c r="G91" s="29"/>
      <c r="H91" s="29"/>
      <c r="I91" s="24" t="s">
        <v>29</v>
      </c>
      <c r="J91" s="27" t="str">
        <f>E21</f>
        <v>J.Vieriková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J.Vieriková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90</v>
      </c>
      <c r="D94" s="100"/>
      <c r="E94" s="100"/>
      <c r="F94" s="100"/>
      <c r="G94" s="100"/>
      <c r="H94" s="100"/>
      <c r="I94" s="100"/>
      <c r="J94" s="109" t="s">
        <v>91</v>
      </c>
      <c r="K94" s="100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92</v>
      </c>
      <c r="D96" s="29"/>
      <c r="E96" s="29"/>
      <c r="F96" s="29"/>
      <c r="G96" s="29"/>
      <c r="H96" s="29"/>
      <c r="I96" s="29"/>
      <c r="J96" s="71">
        <f>J124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93</v>
      </c>
    </row>
    <row r="97" spans="1:31" s="9" customFormat="1" ht="24.95" customHeight="1">
      <c r="B97" s="111"/>
      <c r="D97" s="112" t="s">
        <v>94</v>
      </c>
      <c r="E97" s="113"/>
      <c r="F97" s="113"/>
      <c r="G97" s="113"/>
      <c r="H97" s="113"/>
      <c r="I97" s="113"/>
      <c r="J97" s="114">
        <f>J125</f>
        <v>0</v>
      </c>
      <c r="L97" s="111"/>
    </row>
    <row r="98" spans="1:31" s="10" customFormat="1" ht="19.899999999999999" customHeight="1">
      <c r="B98" s="115"/>
      <c r="D98" s="116" t="s">
        <v>95</v>
      </c>
      <c r="E98" s="117"/>
      <c r="F98" s="117"/>
      <c r="G98" s="117"/>
      <c r="H98" s="117"/>
      <c r="I98" s="117"/>
      <c r="J98" s="118">
        <f>J126</f>
        <v>0</v>
      </c>
      <c r="L98" s="115"/>
    </row>
    <row r="99" spans="1:31" s="9" customFormat="1" ht="24.95" customHeight="1">
      <c r="B99" s="111"/>
      <c r="D99" s="112" t="s">
        <v>96</v>
      </c>
      <c r="E99" s="113"/>
      <c r="F99" s="113"/>
      <c r="G99" s="113"/>
      <c r="H99" s="113"/>
      <c r="I99" s="113"/>
      <c r="J99" s="114">
        <f>J129</f>
        <v>0</v>
      </c>
      <c r="L99" s="111"/>
    </row>
    <row r="100" spans="1:31" s="10" customFormat="1" ht="19.899999999999999" customHeight="1">
      <c r="B100" s="115"/>
      <c r="D100" s="116" t="s">
        <v>97</v>
      </c>
      <c r="E100" s="117"/>
      <c r="F100" s="117"/>
      <c r="G100" s="117"/>
      <c r="H100" s="117"/>
      <c r="I100" s="117"/>
      <c r="J100" s="118">
        <f>J130</f>
        <v>0</v>
      </c>
      <c r="L100" s="115"/>
    </row>
    <row r="101" spans="1:31" s="10" customFormat="1" ht="19.899999999999999" customHeight="1">
      <c r="B101" s="115"/>
      <c r="D101" s="116" t="s">
        <v>98</v>
      </c>
      <c r="E101" s="117"/>
      <c r="F101" s="117"/>
      <c r="G101" s="117"/>
      <c r="H101" s="117"/>
      <c r="I101" s="117"/>
      <c r="J101" s="118">
        <f>J135</f>
        <v>0</v>
      </c>
      <c r="L101" s="115"/>
    </row>
    <row r="102" spans="1:31" s="10" customFormat="1" ht="19.899999999999999" customHeight="1">
      <c r="B102" s="115"/>
      <c r="D102" s="116" t="s">
        <v>99</v>
      </c>
      <c r="E102" s="117"/>
      <c r="F102" s="117"/>
      <c r="G102" s="117"/>
      <c r="H102" s="117"/>
      <c r="I102" s="117"/>
      <c r="J102" s="118">
        <f>J152</f>
        <v>0</v>
      </c>
      <c r="L102" s="115"/>
    </row>
    <row r="103" spans="1:31" s="10" customFormat="1" ht="19.899999999999999" customHeight="1">
      <c r="B103" s="115"/>
      <c r="D103" s="116" t="s">
        <v>100</v>
      </c>
      <c r="E103" s="117"/>
      <c r="F103" s="117"/>
      <c r="G103" s="117"/>
      <c r="H103" s="117"/>
      <c r="I103" s="117"/>
      <c r="J103" s="118">
        <f>J173</f>
        <v>0</v>
      </c>
      <c r="L103" s="115"/>
    </row>
    <row r="104" spans="1:31" s="9" customFormat="1" ht="24.95" customHeight="1">
      <c r="B104" s="111"/>
      <c r="D104" s="112" t="s">
        <v>101</v>
      </c>
      <c r="E104" s="113"/>
      <c r="F104" s="113"/>
      <c r="G104" s="113"/>
      <c r="H104" s="113"/>
      <c r="I104" s="113"/>
      <c r="J104" s="114">
        <f>J211</f>
        <v>0</v>
      </c>
      <c r="L104" s="111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102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14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14" t="str">
        <f>E7</f>
        <v>Materská škôlka -Šporťáčik</v>
      </c>
      <c r="F114" s="215"/>
      <c r="G114" s="215"/>
      <c r="H114" s="215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85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94" t="str">
        <f>E9</f>
        <v>2022009 -  Zdravotechnika</v>
      </c>
      <c r="F116" s="216"/>
      <c r="G116" s="216"/>
      <c r="H116" s="216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F12</f>
        <v>Ružomberok</v>
      </c>
      <c r="G118" s="29"/>
      <c r="H118" s="29"/>
      <c r="I118" s="24" t="s">
        <v>21</v>
      </c>
      <c r="J118" s="55" t="str">
        <f>IF(J12="","",J12)</f>
        <v>23. 3. 2022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23</v>
      </c>
      <c r="D120" s="29"/>
      <c r="E120" s="29"/>
      <c r="F120" s="22" t="str">
        <f>E15</f>
        <v xml:space="preserve">Ped.fakulta KU </v>
      </c>
      <c r="G120" s="29"/>
      <c r="H120" s="29"/>
      <c r="I120" s="24" t="s">
        <v>29</v>
      </c>
      <c r="J120" s="27" t="str">
        <f>E21</f>
        <v>J.Vieriková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27</v>
      </c>
      <c r="D121" s="29"/>
      <c r="E121" s="29"/>
      <c r="F121" s="22" t="str">
        <f>IF(E18="","",E18)</f>
        <v>Vyplň údaj</v>
      </c>
      <c r="G121" s="29"/>
      <c r="H121" s="29"/>
      <c r="I121" s="24" t="s">
        <v>31</v>
      </c>
      <c r="J121" s="27" t="str">
        <f>E24</f>
        <v>J.Vieriková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19"/>
      <c r="B123" s="120"/>
      <c r="C123" s="121" t="s">
        <v>103</v>
      </c>
      <c r="D123" s="122" t="s">
        <v>59</v>
      </c>
      <c r="E123" s="122" t="s">
        <v>55</v>
      </c>
      <c r="F123" s="122" t="s">
        <v>56</v>
      </c>
      <c r="G123" s="122" t="s">
        <v>104</v>
      </c>
      <c r="H123" s="122" t="s">
        <v>105</v>
      </c>
      <c r="I123" s="122" t="s">
        <v>106</v>
      </c>
      <c r="J123" s="123" t="s">
        <v>91</v>
      </c>
      <c r="K123" s="124" t="s">
        <v>107</v>
      </c>
      <c r="L123" s="125"/>
      <c r="M123" s="62" t="s">
        <v>1</v>
      </c>
      <c r="N123" s="63" t="s">
        <v>38</v>
      </c>
      <c r="O123" s="63" t="s">
        <v>108</v>
      </c>
      <c r="P123" s="63" t="s">
        <v>109</v>
      </c>
      <c r="Q123" s="63" t="s">
        <v>110</v>
      </c>
      <c r="R123" s="63" t="s">
        <v>111</v>
      </c>
      <c r="S123" s="63" t="s">
        <v>112</v>
      </c>
      <c r="T123" s="64" t="s">
        <v>113</v>
      </c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</row>
    <row r="124" spans="1:65" s="2" customFormat="1" ht="22.9" customHeight="1">
      <c r="A124" s="29"/>
      <c r="B124" s="30"/>
      <c r="C124" s="69" t="s">
        <v>92</v>
      </c>
      <c r="D124" s="29"/>
      <c r="E124" s="29"/>
      <c r="F124" s="29"/>
      <c r="G124" s="29"/>
      <c r="H124" s="29"/>
      <c r="I124" s="29"/>
      <c r="J124" s="126">
        <f>BK124</f>
        <v>0</v>
      </c>
      <c r="K124" s="29"/>
      <c r="L124" s="30"/>
      <c r="M124" s="65"/>
      <c r="N124" s="56"/>
      <c r="O124" s="66"/>
      <c r="P124" s="127">
        <f>P125+P129+P211</f>
        <v>0</v>
      </c>
      <c r="Q124" s="66"/>
      <c r="R124" s="127">
        <f>R125+R129+R211</f>
        <v>2.6769831120000003</v>
      </c>
      <c r="S124" s="66"/>
      <c r="T124" s="128">
        <f>T125+T129+T211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73</v>
      </c>
      <c r="AU124" s="14" t="s">
        <v>93</v>
      </c>
      <c r="BK124" s="129">
        <f>BK125+BK129+BK211</f>
        <v>0</v>
      </c>
    </row>
    <row r="125" spans="1:65" s="12" customFormat="1" ht="25.9" customHeight="1">
      <c r="B125" s="130"/>
      <c r="D125" s="131" t="s">
        <v>73</v>
      </c>
      <c r="E125" s="132" t="s">
        <v>114</v>
      </c>
      <c r="F125" s="132" t="s">
        <v>115</v>
      </c>
      <c r="I125" s="133"/>
      <c r="J125" s="134">
        <f>BK125</f>
        <v>0</v>
      </c>
      <c r="L125" s="130"/>
      <c r="M125" s="135"/>
      <c r="N125" s="136"/>
      <c r="O125" s="136"/>
      <c r="P125" s="137">
        <f>P126</f>
        <v>0</v>
      </c>
      <c r="Q125" s="136"/>
      <c r="R125" s="137">
        <f>R126</f>
        <v>2.2112000000000003</v>
      </c>
      <c r="S125" s="136"/>
      <c r="T125" s="138">
        <f>T126</f>
        <v>0</v>
      </c>
      <c r="AR125" s="131" t="s">
        <v>81</v>
      </c>
      <c r="AT125" s="139" t="s">
        <v>73</v>
      </c>
      <c r="AU125" s="139" t="s">
        <v>74</v>
      </c>
      <c r="AY125" s="131" t="s">
        <v>116</v>
      </c>
      <c r="BK125" s="140">
        <f>BK126</f>
        <v>0</v>
      </c>
    </row>
    <row r="126" spans="1:65" s="12" customFormat="1" ht="22.9" customHeight="1">
      <c r="B126" s="130"/>
      <c r="D126" s="131" t="s">
        <v>73</v>
      </c>
      <c r="E126" s="141" t="s">
        <v>117</v>
      </c>
      <c r="F126" s="141" t="s">
        <v>118</v>
      </c>
      <c r="I126" s="133"/>
      <c r="J126" s="142">
        <f>BK126</f>
        <v>0</v>
      </c>
      <c r="L126" s="130"/>
      <c r="M126" s="135"/>
      <c r="N126" s="136"/>
      <c r="O126" s="136"/>
      <c r="P126" s="137">
        <f>SUM(P127:P128)</f>
        <v>0</v>
      </c>
      <c r="Q126" s="136"/>
      <c r="R126" s="137">
        <f>SUM(R127:R128)</f>
        <v>2.2112000000000003</v>
      </c>
      <c r="S126" s="136"/>
      <c r="T126" s="138">
        <f>SUM(T127:T128)</f>
        <v>0</v>
      </c>
      <c r="AR126" s="131" t="s">
        <v>81</v>
      </c>
      <c r="AT126" s="139" t="s">
        <v>73</v>
      </c>
      <c r="AU126" s="139" t="s">
        <v>81</v>
      </c>
      <c r="AY126" s="131" t="s">
        <v>116</v>
      </c>
      <c r="BK126" s="140">
        <f>SUM(BK127:BK128)</f>
        <v>0</v>
      </c>
    </row>
    <row r="127" spans="1:65" s="2" customFormat="1" ht="16.5" customHeight="1">
      <c r="A127" s="29"/>
      <c r="B127" s="143"/>
      <c r="C127" s="144" t="s">
        <v>119</v>
      </c>
      <c r="D127" s="144" t="s">
        <v>120</v>
      </c>
      <c r="E127" s="145" t="s">
        <v>121</v>
      </c>
      <c r="F127" s="146" t="s">
        <v>122</v>
      </c>
      <c r="G127" s="147" t="s">
        <v>123</v>
      </c>
      <c r="H127" s="148">
        <v>14</v>
      </c>
      <c r="I127" s="149"/>
      <c r="J127" s="148">
        <f>ROUND(I127*H127,2)</f>
        <v>0</v>
      </c>
      <c r="K127" s="150"/>
      <c r="L127" s="30"/>
      <c r="M127" s="151" t="s">
        <v>1</v>
      </c>
      <c r="N127" s="152" t="s">
        <v>40</v>
      </c>
      <c r="O127" s="58"/>
      <c r="P127" s="153">
        <f>O127*H127</f>
        <v>0</v>
      </c>
      <c r="Q127" s="153">
        <v>8.0000000000000004E-4</v>
      </c>
      <c r="R127" s="153">
        <f>Q127*H127</f>
        <v>1.12E-2</v>
      </c>
      <c r="S127" s="153">
        <v>0</v>
      </c>
      <c r="T127" s="154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5" t="s">
        <v>124</v>
      </c>
      <c r="AT127" s="155" t="s">
        <v>120</v>
      </c>
      <c r="AU127" s="155" t="s">
        <v>125</v>
      </c>
      <c r="AY127" s="14" t="s">
        <v>116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125</v>
      </c>
      <c r="BK127" s="156">
        <f>ROUND(I127*H127,2)</f>
        <v>0</v>
      </c>
      <c r="BL127" s="14" t="s">
        <v>124</v>
      </c>
      <c r="BM127" s="155" t="s">
        <v>126</v>
      </c>
    </row>
    <row r="128" spans="1:65" s="2" customFormat="1" ht="33" customHeight="1">
      <c r="A128" s="29"/>
      <c r="B128" s="143"/>
      <c r="C128" s="157" t="s">
        <v>127</v>
      </c>
      <c r="D128" s="157" t="s">
        <v>128</v>
      </c>
      <c r="E128" s="158" t="s">
        <v>129</v>
      </c>
      <c r="F128" s="159" t="s">
        <v>130</v>
      </c>
      <c r="G128" s="160" t="s">
        <v>123</v>
      </c>
      <c r="H128" s="161">
        <v>1</v>
      </c>
      <c r="I128" s="162"/>
      <c r="J128" s="161">
        <f>ROUND(I128*H128,2)</f>
        <v>0</v>
      </c>
      <c r="K128" s="163"/>
      <c r="L128" s="164"/>
      <c r="M128" s="165" t="s">
        <v>1</v>
      </c>
      <c r="N128" s="166" t="s">
        <v>40</v>
      </c>
      <c r="O128" s="58"/>
      <c r="P128" s="153">
        <f>O128*H128</f>
        <v>0</v>
      </c>
      <c r="Q128" s="153">
        <v>2.2000000000000002</v>
      </c>
      <c r="R128" s="153">
        <f>Q128*H128</f>
        <v>2.2000000000000002</v>
      </c>
      <c r="S128" s="153">
        <v>0</v>
      </c>
      <c r="T128" s="154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5" t="s">
        <v>131</v>
      </c>
      <c r="AT128" s="155" t="s">
        <v>128</v>
      </c>
      <c r="AU128" s="155" t="s">
        <v>125</v>
      </c>
      <c r="AY128" s="14" t="s">
        <v>116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125</v>
      </c>
      <c r="BK128" s="156">
        <f>ROUND(I128*H128,2)</f>
        <v>0</v>
      </c>
      <c r="BL128" s="14" t="s">
        <v>124</v>
      </c>
      <c r="BM128" s="155" t="s">
        <v>132</v>
      </c>
    </row>
    <row r="129" spans="1:65" s="12" customFormat="1" ht="25.9" customHeight="1">
      <c r="B129" s="130"/>
      <c r="D129" s="131" t="s">
        <v>73</v>
      </c>
      <c r="E129" s="132" t="s">
        <v>133</v>
      </c>
      <c r="F129" s="132" t="s">
        <v>134</v>
      </c>
      <c r="I129" s="133"/>
      <c r="J129" s="134">
        <f>BK129</f>
        <v>0</v>
      </c>
      <c r="L129" s="130"/>
      <c r="M129" s="135"/>
      <c r="N129" s="136"/>
      <c r="O129" s="136"/>
      <c r="P129" s="137">
        <f>P130+P135+P152+P173</f>
        <v>0</v>
      </c>
      <c r="Q129" s="136"/>
      <c r="R129" s="137">
        <f>R130+R135+R152+R173</f>
        <v>0.465783112</v>
      </c>
      <c r="S129" s="136"/>
      <c r="T129" s="138">
        <f>T130+T135+T152+T173</f>
        <v>0</v>
      </c>
      <c r="AR129" s="131" t="s">
        <v>125</v>
      </c>
      <c r="AT129" s="139" t="s">
        <v>73</v>
      </c>
      <c r="AU129" s="139" t="s">
        <v>74</v>
      </c>
      <c r="AY129" s="131" t="s">
        <v>116</v>
      </c>
      <c r="BK129" s="140">
        <f>BK130+BK135+BK152+BK173</f>
        <v>0</v>
      </c>
    </row>
    <row r="130" spans="1:65" s="12" customFormat="1" ht="22.9" customHeight="1">
      <c r="B130" s="130"/>
      <c r="D130" s="131" t="s">
        <v>73</v>
      </c>
      <c r="E130" s="141" t="s">
        <v>135</v>
      </c>
      <c r="F130" s="141" t="s">
        <v>136</v>
      </c>
      <c r="I130" s="133"/>
      <c r="J130" s="142">
        <f>BK130</f>
        <v>0</v>
      </c>
      <c r="L130" s="130"/>
      <c r="M130" s="135"/>
      <c r="N130" s="136"/>
      <c r="O130" s="136"/>
      <c r="P130" s="137">
        <f>SUM(P131:P134)</f>
        <v>0</v>
      </c>
      <c r="Q130" s="136"/>
      <c r="R130" s="137">
        <f>SUM(R131:R134)</f>
        <v>2.6771999999999998E-3</v>
      </c>
      <c r="S130" s="136"/>
      <c r="T130" s="138">
        <f>SUM(T131:T134)</f>
        <v>0</v>
      </c>
      <c r="AR130" s="131" t="s">
        <v>125</v>
      </c>
      <c r="AT130" s="139" t="s">
        <v>73</v>
      </c>
      <c r="AU130" s="139" t="s">
        <v>81</v>
      </c>
      <c r="AY130" s="131" t="s">
        <v>116</v>
      </c>
      <c r="BK130" s="140">
        <f>SUM(BK131:BK134)</f>
        <v>0</v>
      </c>
    </row>
    <row r="131" spans="1:65" s="2" customFormat="1" ht="21.75" customHeight="1">
      <c r="A131" s="29"/>
      <c r="B131" s="143"/>
      <c r="C131" s="144" t="s">
        <v>137</v>
      </c>
      <c r="D131" s="144" t="s">
        <v>120</v>
      </c>
      <c r="E131" s="145" t="s">
        <v>138</v>
      </c>
      <c r="F131" s="146" t="s">
        <v>139</v>
      </c>
      <c r="G131" s="147" t="s">
        <v>140</v>
      </c>
      <c r="H131" s="148">
        <v>65</v>
      </c>
      <c r="I131" s="149"/>
      <c r="J131" s="148">
        <f>ROUND(I131*H131,2)</f>
        <v>0</v>
      </c>
      <c r="K131" s="150"/>
      <c r="L131" s="30"/>
      <c r="M131" s="151" t="s">
        <v>1</v>
      </c>
      <c r="N131" s="152" t="s">
        <v>40</v>
      </c>
      <c r="O131" s="58"/>
      <c r="P131" s="153">
        <f>O131*H131</f>
        <v>0</v>
      </c>
      <c r="Q131" s="153">
        <v>3.0000000000000001E-5</v>
      </c>
      <c r="R131" s="153">
        <f>Q131*H131</f>
        <v>1.9500000000000001E-3</v>
      </c>
      <c r="S131" s="153">
        <v>0</v>
      </c>
      <c r="T131" s="154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5" t="s">
        <v>141</v>
      </c>
      <c r="AT131" s="155" t="s">
        <v>120</v>
      </c>
      <c r="AU131" s="155" t="s">
        <v>125</v>
      </c>
      <c r="AY131" s="14" t="s">
        <v>116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125</v>
      </c>
      <c r="BK131" s="156">
        <f>ROUND(I131*H131,2)</f>
        <v>0</v>
      </c>
      <c r="BL131" s="14" t="s">
        <v>141</v>
      </c>
      <c r="BM131" s="155" t="s">
        <v>142</v>
      </c>
    </row>
    <row r="132" spans="1:65" s="2" customFormat="1" ht="24.2" customHeight="1">
      <c r="A132" s="29"/>
      <c r="B132" s="143"/>
      <c r="C132" s="157" t="s">
        <v>143</v>
      </c>
      <c r="D132" s="157" t="s">
        <v>128</v>
      </c>
      <c r="E132" s="158" t="s">
        <v>144</v>
      </c>
      <c r="F132" s="159" t="s">
        <v>145</v>
      </c>
      <c r="G132" s="160" t="s">
        <v>140</v>
      </c>
      <c r="H132" s="161">
        <v>16.16</v>
      </c>
      <c r="I132" s="162"/>
      <c r="J132" s="161">
        <f>ROUND(I132*H132,2)</f>
        <v>0</v>
      </c>
      <c r="K132" s="163"/>
      <c r="L132" s="164"/>
      <c r="M132" s="165" t="s">
        <v>1</v>
      </c>
      <c r="N132" s="166" t="s">
        <v>40</v>
      </c>
      <c r="O132" s="58"/>
      <c r="P132" s="153">
        <f>O132*H132</f>
        <v>0</v>
      </c>
      <c r="Q132" s="153">
        <v>1.0000000000000001E-5</v>
      </c>
      <c r="R132" s="153">
        <f>Q132*H132</f>
        <v>1.6160000000000002E-4</v>
      </c>
      <c r="S132" s="153">
        <v>0</v>
      </c>
      <c r="T132" s="154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5" t="s">
        <v>146</v>
      </c>
      <c r="AT132" s="155" t="s">
        <v>128</v>
      </c>
      <c r="AU132" s="155" t="s">
        <v>125</v>
      </c>
      <c r="AY132" s="14" t="s">
        <v>116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125</v>
      </c>
      <c r="BK132" s="156">
        <f>ROUND(I132*H132,2)</f>
        <v>0</v>
      </c>
      <c r="BL132" s="14" t="s">
        <v>141</v>
      </c>
      <c r="BM132" s="155" t="s">
        <v>147</v>
      </c>
    </row>
    <row r="133" spans="1:65" s="2" customFormat="1" ht="24.2" customHeight="1">
      <c r="A133" s="29"/>
      <c r="B133" s="143"/>
      <c r="C133" s="157" t="s">
        <v>148</v>
      </c>
      <c r="D133" s="157" t="s">
        <v>128</v>
      </c>
      <c r="E133" s="158" t="s">
        <v>149</v>
      </c>
      <c r="F133" s="159" t="s">
        <v>150</v>
      </c>
      <c r="G133" s="160" t="s">
        <v>140</v>
      </c>
      <c r="H133" s="161">
        <v>42.42</v>
      </c>
      <c r="I133" s="162"/>
      <c r="J133" s="161">
        <f>ROUND(I133*H133,2)</f>
        <v>0</v>
      </c>
      <c r="K133" s="163"/>
      <c r="L133" s="164"/>
      <c r="M133" s="165" t="s">
        <v>1</v>
      </c>
      <c r="N133" s="166" t="s">
        <v>40</v>
      </c>
      <c r="O133" s="58"/>
      <c r="P133" s="153">
        <f>O133*H133</f>
        <v>0</v>
      </c>
      <c r="Q133" s="153">
        <v>1.0000000000000001E-5</v>
      </c>
      <c r="R133" s="153">
        <f>Q133*H133</f>
        <v>4.2420000000000007E-4</v>
      </c>
      <c r="S133" s="153">
        <v>0</v>
      </c>
      <c r="T133" s="154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5" t="s">
        <v>146</v>
      </c>
      <c r="AT133" s="155" t="s">
        <v>128</v>
      </c>
      <c r="AU133" s="155" t="s">
        <v>125</v>
      </c>
      <c r="AY133" s="14" t="s">
        <v>116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125</v>
      </c>
      <c r="BK133" s="156">
        <f>ROUND(I133*H133,2)</f>
        <v>0</v>
      </c>
      <c r="BL133" s="14" t="s">
        <v>141</v>
      </c>
      <c r="BM133" s="155" t="s">
        <v>151</v>
      </c>
    </row>
    <row r="134" spans="1:65" s="2" customFormat="1" ht="24.2" customHeight="1">
      <c r="A134" s="29"/>
      <c r="B134" s="143"/>
      <c r="C134" s="157" t="s">
        <v>152</v>
      </c>
      <c r="D134" s="157" t="s">
        <v>128</v>
      </c>
      <c r="E134" s="158" t="s">
        <v>153</v>
      </c>
      <c r="F134" s="159" t="s">
        <v>154</v>
      </c>
      <c r="G134" s="160" t="s">
        <v>140</v>
      </c>
      <c r="H134" s="161">
        <v>7.07</v>
      </c>
      <c r="I134" s="162"/>
      <c r="J134" s="161">
        <f>ROUND(I134*H134,2)</f>
        <v>0</v>
      </c>
      <c r="K134" s="163"/>
      <c r="L134" s="164"/>
      <c r="M134" s="165" t="s">
        <v>1</v>
      </c>
      <c r="N134" s="166" t="s">
        <v>40</v>
      </c>
      <c r="O134" s="58"/>
      <c r="P134" s="153">
        <f>O134*H134</f>
        <v>0</v>
      </c>
      <c r="Q134" s="153">
        <v>2.0000000000000002E-5</v>
      </c>
      <c r="R134" s="153">
        <f>Q134*H134</f>
        <v>1.4140000000000002E-4</v>
      </c>
      <c r="S134" s="153">
        <v>0</v>
      </c>
      <c r="T134" s="154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5" t="s">
        <v>146</v>
      </c>
      <c r="AT134" s="155" t="s">
        <v>128</v>
      </c>
      <c r="AU134" s="155" t="s">
        <v>125</v>
      </c>
      <c r="AY134" s="14" t="s">
        <v>116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125</v>
      </c>
      <c r="BK134" s="156">
        <f>ROUND(I134*H134,2)</f>
        <v>0</v>
      </c>
      <c r="BL134" s="14" t="s">
        <v>141</v>
      </c>
      <c r="BM134" s="155" t="s">
        <v>155</v>
      </c>
    </row>
    <row r="135" spans="1:65" s="12" customFormat="1" ht="22.9" customHeight="1">
      <c r="B135" s="130"/>
      <c r="D135" s="131" t="s">
        <v>73</v>
      </c>
      <c r="E135" s="141" t="s">
        <v>156</v>
      </c>
      <c r="F135" s="141" t="s">
        <v>157</v>
      </c>
      <c r="I135" s="133"/>
      <c r="J135" s="142">
        <f>BK135</f>
        <v>0</v>
      </c>
      <c r="L135" s="130"/>
      <c r="M135" s="135"/>
      <c r="N135" s="136"/>
      <c r="O135" s="136"/>
      <c r="P135" s="137">
        <f>SUM(P136:P151)</f>
        <v>0</v>
      </c>
      <c r="Q135" s="136"/>
      <c r="R135" s="137">
        <f>SUM(R136:R151)</f>
        <v>0.106845</v>
      </c>
      <c r="S135" s="136"/>
      <c r="T135" s="138">
        <f>SUM(T136:T151)</f>
        <v>0</v>
      </c>
      <c r="AR135" s="131" t="s">
        <v>125</v>
      </c>
      <c r="AT135" s="139" t="s">
        <v>73</v>
      </c>
      <c r="AU135" s="139" t="s">
        <v>81</v>
      </c>
      <c r="AY135" s="131" t="s">
        <v>116</v>
      </c>
      <c r="BK135" s="140">
        <f>SUM(BK136:BK151)</f>
        <v>0</v>
      </c>
    </row>
    <row r="136" spans="1:65" s="2" customFormat="1" ht="24.2" customHeight="1">
      <c r="A136" s="29"/>
      <c r="B136" s="143"/>
      <c r="C136" s="144" t="s">
        <v>158</v>
      </c>
      <c r="D136" s="144" t="s">
        <v>120</v>
      </c>
      <c r="E136" s="145" t="s">
        <v>159</v>
      </c>
      <c r="F136" s="146" t="s">
        <v>160</v>
      </c>
      <c r="G136" s="147" t="s">
        <v>123</v>
      </c>
      <c r="H136" s="148">
        <v>2</v>
      </c>
      <c r="I136" s="149"/>
      <c r="J136" s="148">
        <f t="shared" ref="J136:J151" si="0">ROUND(I136*H136,2)</f>
        <v>0</v>
      </c>
      <c r="K136" s="150"/>
      <c r="L136" s="30"/>
      <c r="M136" s="151" t="s">
        <v>1</v>
      </c>
      <c r="N136" s="152" t="s">
        <v>40</v>
      </c>
      <c r="O136" s="58"/>
      <c r="P136" s="153">
        <f t="shared" ref="P136:P151" si="1">O136*H136</f>
        <v>0</v>
      </c>
      <c r="Q136" s="153">
        <v>3.4430000000000002E-2</v>
      </c>
      <c r="R136" s="153">
        <f t="shared" ref="R136:R151" si="2">Q136*H136</f>
        <v>6.8860000000000005E-2</v>
      </c>
      <c r="S136" s="153">
        <v>0</v>
      </c>
      <c r="T136" s="154">
        <f t="shared" ref="T136:T151" si="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5" t="s">
        <v>141</v>
      </c>
      <c r="AT136" s="155" t="s">
        <v>120</v>
      </c>
      <c r="AU136" s="155" t="s">
        <v>125</v>
      </c>
      <c r="AY136" s="14" t="s">
        <v>116</v>
      </c>
      <c r="BE136" s="156">
        <f t="shared" ref="BE136:BE151" si="4">IF(N136="základná",J136,0)</f>
        <v>0</v>
      </c>
      <c r="BF136" s="156">
        <f t="shared" ref="BF136:BF151" si="5">IF(N136="znížená",J136,0)</f>
        <v>0</v>
      </c>
      <c r="BG136" s="156">
        <f t="shared" ref="BG136:BG151" si="6">IF(N136="zákl. prenesená",J136,0)</f>
        <v>0</v>
      </c>
      <c r="BH136" s="156">
        <f t="shared" ref="BH136:BH151" si="7">IF(N136="zníž. prenesená",J136,0)</f>
        <v>0</v>
      </c>
      <c r="BI136" s="156">
        <f t="shared" ref="BI136:BI151" si="8">IF(N136="nulová",J136,0)</f>
        <v>0</v>
      </c>
      <c r="BJ136" s="14" t="s">
        <v>125</v>
      </c>
      <c r="BK136" s="156">
        <f t="shared" ref="BK136:BK151" si="9">ROUND(I136*H136,2)</f>
        <v>0</v>
      </c>
      <c r="BL136" s="14" t="s">
        <v>141</v>
      </c>
      <c r="BM136" s="155" t="s">
        <v>161</v>
      </c>
    </row>
    <row r="137" spans="1:65" s="2" customFormat="1" ht="24.2" customHeight="1">
      <c r="A137" s="29"/>
      <c r="B137" s="143"/>
      <c r="C137" s="144" t="s">
        <v>162</v>
      </c>
      <c r="D137" s="144" t="s">
        <v>120</v>
      </c>
      <c r="E137" s="145" t="s">
        <v>163</v>
      </c>
      <c r="F137" s="146" t="s">
        <v>164</v>
      </c>
      <c r="G137" s="147" t="s">
        <v>123</v>
      </c>
      <c r="H137" s="148">
        <v>4</v>
      </c>
      <c r="I137" s="149"/>
      <c r="J137" s="148">
        <f t="shared" si="0"/>
        <v>0</v>
      </c>
      <c r="K137" s="150"/>
      <c r="L137" s="30"/>
      <c r="M137" s="151" t="s">
        <v>1</v>
      </c>
      <c r="N137" s="152" t="s">
        <v>40</v>
      </c>
      <c r="O137" s="58"/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5" t="s">
        <v>141</v>
      </c>
      <c r="AT137" s="155" t="s">
        <v>120</v>
      </c>
      <c r="AU137" s="155" t="s">
        <v>125</v>
      </c>
      <c r="AY137" s="14" t="s">
        <v>116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125</v>
      </c>
      <c r="BK137" s="156">
        <f t="shared" si="9"/>
        <v>0</v>
      </c>
      <c r="BL137" s="14" t="s">
        <v>141</v>
      </c>
      <c r="BM137" s="155" t="s">
        <v>165</v>
      </c>
    </row>
    <row r="138" spans="1:65" s="2" customFormat="1" ht="21.75" customHeight="1">
      <c r="A138" s="29"/>
      <c r="B138" s="143"/>
      <c r="C138" s="144" t="s">
        <v>166</v>
      </c>
      <c r="D138" s="144" t="s">
        <v>120</v>
      </c>
      <c r="E138" s="145" t="s">
        <v>167</v>
      </c>
      <c r="F138" s="146" t="s">
        <v>168</v>
      </c>
      <c r="G138" s="147" t="s">
        <v>140</v>
      </c>
      <c r="H138" s="148">
        <v>5.5</v>
      </c>
      <c r="I138" s="149"/>
      <c r="J138" s="148">
        <f t="shared" si="0"/>
        <v>0</v>
      </c>
      <c r="K138" s="150"/>
      <c r="L138" s="30"/>
      <c r="M138" s="151" t="s">
        <v>1</v>
      </c>
      <c r="N138" s="152" t="s">
        <v>40</v>
      </c>
      <c r="O138" s="58"/>
      <c r="P138" s="153">
        <f t="shared" si="1"/>
        <v>0</v>
      </c>
      <c r="Q138" s="153">
        <v>1.5499999999999999E-3</v>
      </c>
      <c r="R138" s="153">
        <f t="shared" si="2"/>
        <v>8.5249999999999996E-3</v>
      </c>
      <c r="S138" s="153">
        <v>0</v>
      </c>
      <c r="T138" s="15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5" t="s">
        <v>141</v>
      </c>
      <c r="AT138" s="155" t="s">
        <v>120</v>
      </c>
      <c r="AU138" s="155" t="s">
        <v>125</v>
      </c>
      <c r="AY138" s="14" t="s">
        <v>116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125</v>
      </c>
      <c r="BK138" s="156">
        <f t="shared" si="9"/>
        <v>0</v>
      </c>
      <c r="BL138" s="14" t="s">
        <v>141</v>
      </c>
      <c r="BM138" s="155" t="s">
        <v>169</v>
      </c>
    </row>
    <row r="139" spans="1:65" s="2" customFormat="1" ht="24.2" customHeight="1">
      <c r="A139" s="29"/>
      <c r="B139" s="143"/>
      <c r="C139" s="144" t="s">
        <v>170</v>
      </c>
      <c r="D139" s="144" t="s">
        <v>120</v>
      </c>
      <c r="E139" s="145" t="s">
        <v>171</v>
      </c>
      <c r="F139" s="146" t="s">
        <v>172</v>
      </c>
      <c r="G139" s="147" t="s">
        <v>140</v>
      </c>
      <c r="H139" s="148">
        <v>2</v>
      </c>
      <c r="I139" s="149"/>
      <c r="J139" s="148">
        <f t="shared" si="0"/>
        <v>0</v>
      </c>
      <c r="K139" s="150"/>
      <c r="L139" s="30"/>
      <c r="M139" s="151" t="s">
        <v>1</v>
      </c>
      <c r="N139" s="152" t="s">
        <v>40</v>
      </c>
      <c r="O139" s="58"/>
      <c r="P139" s="153">
        <f t="shared" si="1"/>
        <v>0</v>
      </c>
      <c r="Q139" s="153">
        <v>1.0300000000000001E-3</v>
      </c>
      <c r="R139" s="153">
        <f t="shared" si="2"/>
        <v>2.0600000000000002E-3</v>
      </c>
      <c r="S139" s="153">
        <v>0</v>
      </c>
      <c r="T139" s="15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5" t="s">
        <v>141</v>
      </c>
      <c r="AT139" s="155" t="s">
        <v>120</v>
      </c>
      <c r="AU139" s="155" t="s">
        <v>125</v>
      </c>
      <c r="AY139" s="14" t="s">
        <v>116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125</v>
      </c>
      <c r="BK139" s="156">
        <f t="shared" si="9"/>
        <v>0</v>
      </c>
      <c r="BL139" s="14" t="s">
        <v>141</v>
      </c>
      <c r="BM139" s="155" t="s">
        <v>173</v>
      </c>
    </row>
    <row r="140" spans="1:65" s="2" customFormat="1" ht="21.75" customHeight="1">
      <c r="A140" s="29"/>
      <c r="B140" s="143"/>
      <c r="C140" s="144" t="s">
        <v>174</v>
      </c>
      <c r="D140" s="144" t="s">
        <v>120</v>
      </c>
      <c r="E140" s="145" t="s">
        <v>175</v>
      </c>
      <c r="F140" s="146" t="s">
        <v>176</v>
      </c>
      <c r="G140" s="147" t="s">
        <v>140</v>
      </c>
      <c r="H140" s="148">
        <v>3</v>
      </c>
      <c r="I140" s="149"/>
      <c r="J140" s="148">
        <f t="shared" si="0"/>
        <v>0</v>
      </c>
      <c r="K140" s="150"/>
      <c r="L140" s="30"/>
      <c r="M140" s="151" t="s">
        <v>1</v>
      </c>
      <c r="N140" s="152" t="s">
        <v>40</v>
      </c>
      <c r="O140" s="58"/>
      <c r="P140" s="153">
        <f t="shared" si="1"/>
        <v>0</v>
      </c>
      <c r="Q140" s="153">
        <v>4.8000000000000001E-4</v>
      </c>
      <c r="R140" s="153">
        <f t="shared" si="2"/>
        <v>1.4400000000000001E-3</v>
      </c>
      <c r="S140" s="153">
        <v>0</v>
      </c>
      <c r="T140" s="15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5" t="s">
        <v>141</v>
      </c>
      <c r="AT140" s="155" t="s">
        <v>120</v>
      </c>
      <c r="AU140" s="155" t="s">
        <v>125</v>
      </c>
      <c r="AY140" s="14" t="s">
        <v>116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125</v>
      </c>
      <c r="BK140" s="156">
        <f t="shared" si="9"/>
        <v>0</v>
      </c>
      <c r="BL140" s="14" t="s">
        <v>141</v>
      </c>
      <c r="BM140" s="155" t="s">
        <v>177</v>
      </c>
    </row>
    <row r="141" spans="1:65" s="2" customFormat="1" ht="21.75" customHeight="1">
      <c r="A141" s="29"/>
      <c r="B141" s="143"/>
      <c r="C141" s="144" t="s">
        <v>178</v>
      </c>
      <c r="D141" s="144" t="s">
        <v>120</v>
      </c>
      <c r="E141" s="145" t="s">
        <v>179</v>
      </c>
      <c r="F141" s="146" t="s">
        <v>180</v>
      </c>
      <c r="G141" s="147" t="s">
        <v>140</v>
      </c>
      <c r="H141" s="148">
        <v>22</v>
      </c>
      <c r="I141" s="149"/>
      <c r="J141" s="148">
        <f t="shared" si="0"/>
        <v>0</v>
      </c>
      <c r="K141" s="150"/>
      <c r="L141" s="30"/>
      <c r="M141" s="151" t="s">
        <v>1</v>
      </c>
      <c r="N141" s="152" t="s">
        <v>40</v>
      </c>
      <c r="O141" s="58"/>
      <c r="P141" s="153">
        <f t="shared" si="1"/>
        <v>0</v>
      </c>
      <c r="Q141" s="153">
        <v>6.4000000000000005E-4</v>
      </c>
      <c r="R141" s="153">
        <f t="shared" si="2"/>
        <v>1.4080000000000001E-2</v>
      </c>
      <c r="S141" s="153">
        <v>0</v>
      </c>
      <c r="T141" s="15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5" t="s">
        <v>141</v>
      </c>
      <c r="AT141" s="155" t="s">
        <v>120</v>
      </c>
      <c r="AU141" s="155" t="s">
        <v>125</v>
      </c>
      <c r="AY141" s="14" t="s">
        <v>116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125</v>
      </c>
      <c r="BK141" s="156">
        <f t="shared" si="9"/>
        <v>0</v>
      </c>
      <c r="BL141" s="14" t="s">
        <v>141</v>
      </c>
      <c r="BM141" s="155" t="s">
        <v>181</v>
      </c>
    </row>
    <row r="142" spans="1:65" s="2" customFormat="1" ht="21.75" customHeight="1">
      <c r="A142" s="29"/>
      <c r="B142" s="143"/>
      <c r="C142" s="144" t="s">
        <v>182</v>
      </c>
      <c r="D142" s="144" t="s">
        <v>120</v>
      </c>
      <c r="E142" s="145" t="s">
        <v>183</v>
      </c>
      <c r="F142" s="146" t="s">
        <v>184</v>
      </c>
      <c r="G142" s="147" t="s">
        <v>140</v>
      </c>
      <c r="H142" s="148">
        <v>3</v>
      </c>
      <c r="I142" s="149"/>
      <c r="J142" s="148">
        <f t="shared" si="0"/>
        <v>0</v>
      </c>
      <c r="K142" s="150"/>
      <c r="L142" s="30"/>
      <c r="M142" s="151" t="s">
        <v>1</v>
      </c>
      <c r="N142" s="152" t="s">
        <v>40</v>
      </c>
      <c r="O142" s="58"/>
      <c r="P142" s="153">
        <f t="shared" si="1"/>
        <v>0</v>
      </c>
      <c r="Q142" s="153">
        <v>7.7999999999999999E-4</v>
      </c>
      <c r="R142" s="153">
        <f t="shared" si="2"/>
        <v>2.3400000000000001E-3</v>
      </c>
      <c r="S142" s="153">
        <v>0</v>
      </c>
      <c r="T142" s="15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5" t="s">
        <v>141</v>
      </c>
      <c r="AT142" s="155" t="s">
        <v>120</v>
      </c>
      <c r="AU142" s="155" t="s">
        <v>125</v>
      </c>
      <c r="AY142" s="14" t="s">
        <v>116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125</v>
      </c>
      <c r="BK142" s="156">
        <f t="shared" si="9"/>
        <v>0</v>
      </c>
      <c r="BL142" s="14" t="s">
        <v>141</v>
      </c>
      <c r="BM142" s="155" t="s">
        <v>185</v>
      </c>
    </row>
    <row r="143" spans="1:65" s="2" customFormat="1" ht="21.75" customHeight="1">
      <c r="A143" s="29"/>
      <c r="B143" s="143"/>
      <c r="C143" s="144" t="s">
        <v>186</v>
      </c>
      <c r="D143" s="144" t="s">
        <v>120</v>
      </c>
      <c r="E143" s="145" t="s">
        <v>187</v>
      </c>
      <c r="F143" s="146" t="s">
        <v>188</v>
      </c>
      <c r="G143" s="147" t="s">
        <v>140</v>
      </c>
      <c r="H143" s="148">
        <v>6</v>
      </c>
      <c r="I143" s="149"/>
      <c r="J143" s="148">
        <f t="shared" si="0"/>
        <v>0</v>
      </c>
      <c r="K143" s="150"/>
      <c r="L143" s="30"/>
      <c r="M143" s="151" t="s">
        <v>1</v>
      </c>
      <c r="N143" s="152" t="s">
        <v>40</v>
      </c>
      <c r="O143" s="58"/>
      <c r="P143" s="153">
        <f t="shared" si="1"/>
        <v>0</v>
      </c>
      <c r="Q143" s="153">
        <v>1.5900000000000001E-3</v>
      </c>
      <c r="R143" s="153">
        <f t="shared" si="2"/>
        <v>9.5399999999999999E-3</v>
      </c>
      <c r="S143" s="153">
        <v>0</v>
      </c>
      <c r="T143" s="15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5" t="s">
        <v>141</v>
      </c>
      <c r="AT143" s="155" t="s">
        <v>120</v>
      </c>
      <c r="AU143" s="155" t="s">
        <v>125</v>
      </c>
      <c r="AY143" s="14" t="s">
        <v>116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125</v>
      </c>
      <c r="BK143" s="156">
        <f t="shared" si="9"/>
        <v>0</v>
      </c>
      <c r="BL143" s="14" t="s">
        <v>141</v>
      </c>
      <c r="BM143" s="155" t="s">
        <v>189</v>
      </c>
    </row>
    <row r="144" spans="1:65" s="2" customFormat="1" ht="24.2" customHeight="1">
      <c r="A144" s="29"/>
      <c r="B144" s="143"/>
      <c r="C144" s="144" t="s">
        <v>190</v>
      </c>
      <c r="D144" s="144" t="s">
        <v>120</v>
      </c>
      <c r="E144" s="145" t="s">
        <v>191</v>
      </c>
      <c r="F144" s="146" t="s">
        <v>192</v>
      </c>
      <c r="G144" s="147" t="s">
        <v>123</v>
      </c>
      <c r="H144" s="148">
        <v>6</v>
      </c>
      <c r="I144" s="149"/>
      <c r="J144" s="148">
        <f t="shared" si="0"/>
        <v>0</v>
      </c>
      <c r="K144" s="150"/>
      <c r="L144" s="30"/>
      <c r="M144" s="151" t="s">
        <v>1</v>
      </c>
      <c r="N144" s="152" t="s">
        <v>40</v>
      </c>
      <c r="O144" s="58"/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5" t="s">
        <v>141</v>
      </c>
      <c r="AT144" s="155" t="s">
        <v>120</v>
      </c>
      <c r="AU144" s="155" t="s">
        <v>125</v>
      </c>
      <c r="AY144" s="14" t="s">
        <v>116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125</v>
      </c>
      <c r="BK144" s="156">
        <f t="shared" si="9"/>
        <v>0</v>
      </c>
      <c r="BL144" s="14" t="s">
        <v>141</v>
      </c>
      <c r="BM144" s="155" t="s">
        <v>193</v>
      </c>
    </row>
    <row r="145" spans="1:65" s="2" customFormat="1" ht="24.2" customHeight="1">
      <c r="A145" s="29"/>
      <c r="B145" s="143"/>
      <c r="C145" s="144" t="s">
        <v>194</v>
      </c>
      <c r="D145" s="144" t="s">
        <v>120</v>
      </c>
      <c r="E145" s="145" t="s">
        <v>195</v>
      </c>
      <c r="F145" s="146" t="s">
        <v>196</v>
      </c>
      <c r="G145" s="147" t="s">
        <v>123</v>
      </c>
      <c r="H145" s="148">
        <v>4</v>
      </c>
      <c r="I145" s="149"/>
      <c r="J145" s="148">
        <f t="shared" si="0"/>
        <v>0</v>
      </c>
      <c r="K145" s="150"/>
      <c r="L145" s="30"/>
      <c r="M145" s="151" t="s">
        <v>1</v>
      </c>
      <c r="N145" s="152" t="s">
        <v>40</v>
      </c>
      <c r="O145" s="58"/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5" t="s">
        <v>141</v>
      </c>
      <c r="AT145" s="155" t="s">
        <v>120</v>
      </c>
      <c r="AU145" s="155" t="s">
        <v>125</v>
      </c>
      <c r="AY145" s="14" t="s">
        <v>116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125</v>
      </c>
      <c r="BK145" s="156">
        <f t="shared" si="9"/>
        <v>0</v>
      </c>
      <c r="BL145" s="14" t="s">
        <v>141</v>
      </c>
      <c r="BM145" s="155" t="s">
        <v>197</v>
      </c>
    </row>
    <row r="146" spans="1:65" s="2" customFormat="1" ht="24.2" customHeight="1">
      <c r="A146" s="29"/>
      <c r="B146" s="143"/>
      <c r="C146" s="144" t="s">
        <v>198</v>
      </c>
      <c r="D146" s="144" t="s">
        <v>120</v>
      </c>
      <c r="E146" s="145" t="s">
        <v>199</v>
      </c>
      <c r="F146" s="146" t="s">
        <v>200</v>
      </c>
      <c r="G146" s="147" t="s">
        <v>123</v>
      </c>
      <c r="H146" s="148">
        <v>5</v>
      </c>
      <c r="I146" s="149"/>
      <c r="J146" s="148">
        <f t="shared" si="0"/>
        <v>0</v>
      </c>
      <c r="K146" s="150"/>
      <c r="L146" s="30"/>
      <c r="M146" s="151" t="s">
        <v>1</v>
      </c>
      <c r="N146" s="152" t="s">
        <v>40</v>
      </c>
      <c r="O146" s="58"/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5" t="s">
        <v>141</v>
      </c>
      <c r="AT146" s="155" t="s">
        <v>120</v>
      </c>
      <c r="AU146" s="155" t="s">
        <v>125</v>
      </c>
      <c r="AY146" s="14" t="s">
        <v>116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125</v>
      </c>
      <c r="BK146" s="156">
        <f t="shared" si="9"/>
        <v>0</v>
      </c>
      <c r="BL146" s="14" t="s">
        <v>141</v>
      </c>
      <c r="BM146" s="155" t="s">
        <v>201</v>
      </c>
    </row>
    <row r="147" spans="1:65" s="2" customFormat="1" ht="24.2" customHeight="1">
      <c r="A147" s="29"/>
      <c r="B147" s="143"/>
      <c r="C147" s="144" t="s">
        <v>202</v>
      </c>
      <c r="D147" s="144" t="s">
        <v>120</v>
      </c>
      <c r="E147" s="145" t="s">
        <v>203</v>
      </c>
      <c r="F147" s="146" t="s">
        <v>204</v>
      </c>
      <c r="G147" s="147" t="s">
        <v>140</v>
      </c>
      <c r="H147" s="148">
        <v>41.5</v>
      </c>
      <c r="I147" s="149"/>
      <c r="J147" s="148">
        <f t="shared" si="0"/>
        <v>0</v>
      </c>
      <c r="K147" s="150"/>
      <c r="L147" s="30"/>
      <c r="M147" s="151" t="s">
        <v>1</v>
      </c>
      <c r="N147" s="152" t="s">
        <v>40</v>
      </c>
      <c r="O147" s="58"/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5" t="s">
        <v>141</v>
      </c>
      <c r="AT147" s="155" t="s">
        <v>120</v>
      </c>
      <c r="AU147" s="155" t="s">
        <v>125</v>
      </c>
      <c r="AY147" s="14" t="s">
        <v>116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125</v>
      </c>
      <c r="BK147" s="156">
        <f t="shared" si="9"/>
        <v>0</v>
      </c>
      <c r="BL147" s="14" t="s">
        <v>141</v>
      </c>
      <c r="BM147" s="155" t="s">
        <v>205</v>
      </c>
    </row>
    <row r="148" spans="1:65" s="2" customFormat="1" ht="24.2" customHeight="1">
      <c r="A148" s="29"/>
      <c r="B148" s="143"/>
      <c r="C148" s="144" t="s">
        <v>206</v>
      </c>
      <c r="D148" s="144" t="s">
        <v>120</v>
      </c>
      <c r="E148" s="145" t="s">
        <v>207</v>
      </c>
      <c r="F148" s="146" t="s">
        <v>208</v>
      </c>
      <c r="G148" s="147" t="s">
        <v>123</v>
      </c>
      <c r="H148" s="148">
        <v>2</v>
      </c>
      <c r="I148" s="149"/>
      <c r="J148" s="148">
        <f t="shared" si="0"/>
        <v>0</v>
      </c>
      <c r="K148" s="150"/>
      <c r="L148" s="30"/>
      <c r="M148" s="151" t="s">
        <v>1</v>
      </c>
      <c r="N148" s="152" t="s">
        <v>40</v>
      </c>
      <c r="O148" s="58"/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5" t="s">
        <v>141</v>
      </c>
      <c r="AT148" s="155" t="s">
        <v>120</v>
      </c>
      <c r="AU148" s="155" t="s">
        <v>125</v>
      </c>
      <c r="AY148" s="14" t="s">
        <v>116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125</v>
      </c>
      <c r="BK148" s="156">
        <f t="shared" si="9"/>
        <v>0</v>
      </c>
      <c r="BL148" s="14" t="s">
        <v>141</v>
      </c>
      <c r="BM148" s="155" t="s">
        <v>209</v>
      </c>
    </row>
    <row r="149" spans="1:65" s="2" customFormat="1" ht="16.5" customHeight="1">
      <c r="A149" s="29"/>
      <c r="B149" s="143"/>
      <c r="C149" s="144" t="s">
        <v>210</v>
      </c>
      <c r="D149" s="144" t="s">
        <v>120</v>
      </c>
      <c r="E149" s="145" t="s">
        <v>211</v>
      </c>
      <c r="F149" s="146" t="s">
        <v>212</v>
      </c>
      <c r="G149" s="147" t="s">
        <v>140</v>
      </c>
      <c r="H149" s="148">
        <v>15</v>
      </c>
      <c r="I149" s="149"/>
      <c r="J149" s="148">
        <f t="shared" si="0"/>
        <v>0</v>
      </c>
      <c r="K149" s="150"/>
      <c r="L149" s="30"/>
      <c r="M149" s="151" t="s">
        <v>1</v>
      </c>
      <c r="N149" s="152" t="s">
        <v>40</v>
      </c>
      <c r="O149" s="58"/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5" t="s">
        <v>141</v>
      </c>
      <c r="AT149" s="155" t="s">
        <v>120</v>
      </c>
      <c r="AU149" s="155" t="s">
        <v>125</v>
      </c>
      <c r="AY149" s="14" t="s">
        <v>116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125</v>
      </c>
      <c r="BK149" s="156">
        <f t="shared" si="9"/>
        <v>0</v>
      </c>
      <c r="BL149" s="14" t="s">
        <v>141</v>
      </c>
      <c r="BM149" s="155" t="s">
        <v>213</v>
      </c>
    </row>
    <row r="150" spans="1:65" s="2" customFormat="1" ht="24.2" customHeight="1">
      <c r="A150" s="29"/>
      <c r="B150" s="143"/>
      <c r="C150" s="144" t="s">
        <v>214</v>
      </c>
      <c r="D150" s="144" t="s">
        <v>120</v>
      </c>
      <c r="E150" s="145" t="s">
        <v>215</v>
      </c>
      <c r="F150" s="146" t="s">
        <v>216</v>
      </c>
      <c r="G150" s="147" t="s">
        <v>217</v>
      </c>
      <c r="H150" s="148">
        <v>0.11</v>
      </c>
      <c r="I150" s="149"/>
      <c r="J150" s="148">
        <f t="shared" si="0"/>
        <v>0</v>
      </c>
      <c r="K150" s="150"/>
      <c r="L150" s="30"/>
      <c r="M150" s="151" t="s">
        <v>1</v>
      </c>
      <c r="N150" s="152" t="s">
        <v>40</v>
      </c>
      <c r="O150" s="58"/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5" t="s">
        <v>141</v>
      </c>
      <c r="AT150" s="155" t="s">
        <v>120</v>
      </c>
      <c r="AU150" s="155" t="s">
        <v>125</v>
      </c>
      <c r="AY150" s="14" t="s">
        <v>116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125</v>
      </c>
      <c r="BK150" s="156">
        <f t="shared" si="9"/>
        <v>0</v>
      </c>
      <c r="BL150" s="14" t="s">
        <v>141</v>
      </c>
      <c r="BM150" s="155" t="s">
        <v>218</v>
      </c>
    </row>
    <row r="151" spans="1:65" s="2" customFormat="1" ht="24.2" customHeight="1">
      <c r="A151" s="29"/>
      <c r="B151" s="143"/>
      <c r="C151" s="144" t="s">
        <v>219</v>
      </c>
      <c r="D151" s="144" t="s">
        <v>120</v>
      </c>
      <c r="E151" s="145" t="s">
        <v>220</v>
      </c>
      <c r="F151" s="146" t="s">
        <v>221</v>
      </c>
      <c r="G151" s="147" t="s">
        <v>217</v>
      </c>
      <c r="H151" s="148">
        <v>0.11</v>
      </c>
      <c r="I151" s="149"/>
      <c r="J151" s="148">
        <f t="shared" si="0"/>
        <v>0</v>
      </c>
      <c r="K151" s="150"/>
      <c r="L151" s="30"/>
      <c r="M151" s="151" t="s">
        <v>1</v>
      </c>
      <c r="N151" s="152" t="s">
        <v>40</v>
      </c>
      <c r="O151" s="58"/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5" t="s">
        <v>141</v>
      </c>
      <c r="AT151" s="155" t="s">
        <v>120</v>
      </c>
      <c r="AU151" s="155" t="s">
        <v>125</v>
      </c>
      <c r="AY151" s="14" t="s">
        <v>116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125</v>
      </c>
      <c r="BK151" s="156">
        <f t="shared" si="9"/>
        <v>0</v>
      </c>
      <c r="BL151" s="14" t="s">
        <v>141</v>
      </c>
      <c r="BM151" s="155" t="s">
        <v>222</v>
      </c>
    </row>
    <row r="152" spans="1:65" s="12" customFormat="1" ht="22.9" customHeight="1">
      <c r="B152" s="130"/>
      <c r="D152" s="131" t="s">
        <v>73</v>
      </c>
      <c r="E152" s="141" t="s">
        <v>223</v>
      </c>
      <c r="F152" s="141" t="s">
        <v>224</v>
      </c>
      <c r="I152" s="133"/>
      <c r="J152" s="142">
        <f>BK152</f>
        <v>0</v>
      </c>
      <c r="L152" s="130"/>
      <c r="M152" s="135"/>
      <c r="N152" s="136"/>
      <c r="O152" s="136"/>
      <c r="P152" s="137">
        <f>SUM(P153:P172)</f>
        <v>0</v>
      </c>
      <c r="Q152" s="136"/>
      <c r="R152" s="137">
        <f>SUM(R153:R172)</f>
        <v>5.0680000000000003E-2</v>
      </c>
      <c r="S152" s="136"/>
      <c r="T152" s="138">
        <f>SUM(T153:T172)</f>
        <v>0</v>
      </c>
      <c r="AR152" s="131" t="s">
        <v>125</v>
      </c>
      <c r="AT152" s="139" t="s">
        <v>73</v>
      </c>
      <c r="AU152" s="139" t="s">
        <v>81</v>
      </c>
      <c r="AY152" s="131" t="s">
        <v>116</v>
      </c>
      <c r="BK152" s="140">
        <f>SUM(BK153:BK172)</f>
        <v>0</v>
      </c>
    </row>
    <row r="153" spans="1:65" s="2" customFormat="1" ht="24.2" customHeight="1">
      <c r="A153" s="29"/>
      <c r="B153" s="143"/>
      <c r="C153" s="144" t="s">
        <v>225</v>
      </c>
      <c r="D153" s="144" t="s">
        <v>120</v>
      </c>
      <c r="E153" s="145" t="s">
        <v>226</v>
      </c>
      <c r="F153" s="146" t="s">
        <v>227</v>
      </c>
      <c r="G153" s="147" t="s">
        <v>123</v>
      </c>
      <c r="H153" s="148">
        <v>4</v>
      </c>
      <c r="I153" s="149"/>
      <c r="J153" s="148">
        <f t="shared" ref="J153:J172" si="10">ROUND(I153*H153,2)</f>
        <v>0</v>
      </c>
      <c r="K153" s="150"/>
      <c r="L153" s="30"/>
      <c r="M153" s="151" t="s">
        <v>1</v>
      </c>
      <c r="N153" s="152" t="s">
        <v>40</v>
      </c>
      <c r="O153" s="58"/>
      <c r="P153" s="153">
        <f t="shared" ref="P153:P172" si="11">O153*H153</f>
        <v>0</v>
      </c>
      <c r="Q153" s="153">
        <v>0</v>
      </c>
      <c r="R153" s="153">
        <f t="shared" ref="R153:R172" si="12">Q153*H153</f>
        <v>0</v>
      </c>
      <c r="S153" s="153">
        <v>0</v>
      </c>
      <c r="T153" s="154">
        <f t="shared" ref="T153:T172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5" t="s">
        <v>141</v>
      </c>
      <c r="AT153" s="155" t="s">
        <v>120</v>
      </c>
      <c r="AU153" s="155" t="s">
        <v>125</v>
      </c>
      <c r="AY153" s="14" t="s">
        <v>116</v>
      </c>
      <c r="BE153" s="156">
        <f t="shared" ref="BE153:BE172" si="14">IF(N153="základná",J153,0)</f>
        <v>0</v>
      </c>
      <c r="BF153" s="156">
        <f t="shared" ref="BF153:BF172" si="15">IF(N153="znížená",J153,0)</f>
        <v>0</v>
      </c>
      <c r="BG153" s="156">
        <f t="shared" ref="BG153:BG172" si="16">IF(N153="zákl. prenesená",J153,0)</f>
        <v>0</v>
      </c>
      <c r="BH153" s="156">
        <f t="shared" ref="BH153:BH172" si="17">IF(N153="zníž. prenesená",J153,0)</f>
        <v>0</v>
      </c>
      <c r="BI153" s="156">
        <f t="shared" ref="BI153:BI172" si="18">IF(N153="nulová",J153,0)</f>
        <v>0</v>
      </c>
      <c r="BJ153" s="14" t="s">
        <v>125</v>
      </c>
      <c r="BK153" s="156">
        <f t="shared" ref="BK153:BK172" si="19">ROUND(I153*H153,2)</f>
        <v>0</v>
      </c>
      <c r="BL153" s="14" t="s">
        <v>141</v>
      </c>
      <c r="BM153" s="155" t="s">
        <v>228</v>
      </c>
    </row>
    <row r="154" spans="1:65" s="2" customFormat="1" ht="33" customHeight="1">
      <c r="A154" s="29"/>
      <c r="B154" s="143"/>
      <c r="C154" s="144" t="s">
        <v>229</v>
      </c>
      <c r="D154" s="144" t="s">
        <v>120</v>
      </c>
      <c r="E154" s="145" t="s">
        <v>230</v>
      </c>
      <c r="F154" s="146" t="s">
        <v>231</v>
      </c>
      <c r="G154" s="147" t="s">
        <v>232</v>
      </c>
      <c r="H154" s="148">
        <v>2</v>
      </c>
      <c r="I154" s="149"/>
      <c r="J154" s="148">
        <f t="shared" si="10"/>
        <v>0</v>
      </c>
      <c r="K154" s="150"/>
      <c r="L154" s="30"/>
      <c r="M154" s="151" t="s">
        <v>1</v>
      </c>
      <c r="N154" s="152" t="s">
        <v>40</v>
      </c>
      <c r="O154" s="58"/>
      <c r="P154" s="153">
        <f t="shared" si="11"/>
        <v>0</v>
      </c>
      <c r="Q154" s="153">
        <v>5.2999999999999998E-4</v>
      </c>
      <c r="R154" s="153">
        <f t="shared" si="12"/>
        <v>1.06E-3</v>
      </c>
      <c r="S154" s="153">
        <v>0</v>
      </c>
      <c r="T154" s="154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5" t="s">
        <v>141</v>
      </c>
      <c r="AT154" s="155" t="s">
        <v>120</v>
      </c>
      <c r="AU154" s="155" t="s">
        <v>125</v>
      </c>
      <c r="AY154" s="14" t="s">
        <v>116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125</v>
      </c>
      <c r="BK154" s="156">
        <f t="shared" si="19"/>
        <v>0</v>
      </c>
      <c r="BL154" s="14" t="s">
        <v>141</v>
      </c>
      <c r="BM154" s="155" t="s">
        <v>233</v>
      </c>
    </row>
    <row r="155" spans="1:65" s="2" customFormat="1" ht="33" customHeight="1">
      <c r="A155" s="29"/>
      <c r="B155" s="143"/>
      <c r="C155" s="144" t="s">
        <v>234</v>
      </c>
      <c r="D155" s="144" t="s">
        <v>120</v>
      </c>
      <c r="E155" s="145" t="s">
        <v>235</v>
      </c>
      <c r="F155" s="146" t="s">
        <v>236</v>
      </c>
      <c r="G155" s="147" t="s">
        <v>232</v>
      </c>
      <c r="H155" s="148">
        <v>2</v>
      </c>
      <c r="I155" s="149"/>
      <c r="J155" s="148">
        <f t="shared" si="10"/>
        <v>0</v>
      </c>
      <c r="K155" s="150"/>
      <c r="L155" s="30"/>
      <c r="M155" s="151" t="s">
        <v>1</v>
      </c>
      <c r="N155" s="152" t="s">
        <v>40</v>
      </c>
      <c r="O155" s="58"/>
      <c r="P155" s="153">
        <f t="shared" si="11"/>
        <v>0</v>
      </c>
      <c r="Q155" s="153">
        <v>8.3000000000000001E-4</v>
      </c>
      <c r="R155" s="153">
        <f t="shared" si="12"/>
        <v>1.66E-3</v>
      </c>
      <c r="S155" s="153">
        <v>0</v>
      </c>
      <c r="T155" s="154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5" t="s">
        <v>141</v>
      </c>
      <c r="AT155" s="155" t="s">
        <v>120</v>
      </c>
      <c r="AU155" s="155" t="s">
        <v>125</v>
      </c>
      <c r="AY155" s="14" t="s">
        <v>116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125</v>
      </c>
      <c r="BK155" s="156">
        <f t="shared" si="19"/>
        <v>0</v>
      </c>
      <c r="BL155" s="14" t="s">
        <v>141</v>
      </c>
      <c r="BM155" s="155" t="s">
        <v>237</v>
      </c>
    </row>
    <row r="156" spans="1:65" s="2" customFormat="1" ht="24.2" customHeight="1">
      <c r="A156" s="29"/>
      <c r="B156" s="143"/>
      <c r="C156" s="144" t="s">
        <v>238</v>
      </c>
      <c r="D156" s="144" t="s">
        <v>120</v>
      </c>
      <c r="E156" s="145" t="s">
        <v>239</v>
      </c>
      <c r="F156" s="146" t="s">
        <v>240</v>
      </c>
      <c r="G156" s="147" t="s">
        <v>123</v>
      </c>
      <c r="H156" s="148">
        <v>4</v>
      </c>
      <c r="I156" s="149"/>
      <c r="J156" s="148">
        <f t="shared" si="10"/>
        <v>0</v>
      </c>
      <c r="K156" s="150"/>
      <c r="L156" s="30"/>
      <c r="M156" s="151" t="s">
        <v>1</v>
      </c>
      <c r="N156" s="152" t="s">
        <v>40</v>
      </c>
      <c r="O156" s="58"/>
      <c r="P156" s="153">
        <f t="shared" si="11"/>
        <v>0</v>
      </c>
      <c r="Q156" s="153">
        <v>4.0299999999999997E-3</v>
      </c>
      <c r="R156" s="153">
        <f t="shared" si="12"/>
        <v>1.6119999999999999E-2</v>
      </c>
      <c r="S156" s="153">
        <v>0</v>
      </c>
      <c r="T156" s="154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5" t="s">
        <v>141</v>
      </c>
      <c r="AT156" s="155" t="s">
        <v>120</v>
      </c>
      <c r="AU156" s="155" t="s">
        <v>125</v>
      </c>
      <c r="AY156" s="14" t="s">
        <v>116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125</v>
      </c>
      <c r="BK156" s="156">
        <f t="shared" si="19"/>
        <v>0</v>
      </c>
      <c r="BL156" s="14" t="s">
        <v>141</v>
      </c>
      <c r="BM156" s="155" t="s">
        <v>241</v>
      </c>
    </row>
    <row r="157" spans="1:65" s="2" customFormat="1" ht="24.2" customHeight="1">
      <c r="A157" s="29"/>
      <c r="B157" s="143"/>
      <c r="C157" s="144" t="s">
        <v>242</v>
      </c>
      <c r="D157" s="144" t="s">
        <v>120</v>
      </c>
      <c r="E157" s="145" t="s">
        <v>243</v>
      </c>
      <c r="F157" s="146" t="s">
        <v>244</v>
      </c>
      <c r="G157" s="147" t="s">
        <v>140</v>
      </c>
      <c r="H157" s="148">
        <v>16</v>
      </c>
      <c r="I157" s="149"/>
      <c r="J157" s="148">
        <f t="shared" si="10"/>
        <v>0</v>
      </c>
      <c r="K157" s="150"/>
      <c r="L157" s="30"/>
      <c r="M157" s="151" t="s">
        <v>1</v>
      </c>
      <c r="N157" s="152" t="s">
        <v>40</v>
      </c>
      <c r="O157" s="58"/>
      <c r="P157" s="153">
        <f t="shared" si="11"/>
        <v>0</v>
      </c>
      <c r="Q157" s="153">
        <v>1.7000000000000001E-4</v>
      </c>
      <c r="R157" s="153">
        <f t="shared" si="12"/>
        <v>2.7200000000000002E-3</v>
      </c>
      <c r="S157" s="153">
        <v>0</v>
      </c>
      <c r="T157" s="154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5" t="s">
        <v>141</v>
      </c>
      <c r="AT157" s="155" t="s">
        <v>120</v>
      </c>
      <c r="AU157" s="155" t="s">
        <v>125</v>
      </c>
      <c r="AY157" s="14" t="s">
        <v>116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125</v>
      </c>
      <c r="BK157" s="156">
        <f t="shared" si="19"/>
        <v>0</v>
      </c>
      <c r="BL157" s="14" t="s">
        <v>141</v>
      </c>
      <c r="BM157" s="155" t="s">
        <v>245</v>
      </c>
    </row>
    <row r="158" spans="1:65" s="2" customFormat="1" ht="24.2" customHeight="1">
      <c r="A158" s="29"/>
      <c r="B158" s="143"/>
      <c r="C158" s="144" t="s">
        <v>246</v>
      </c>
      <c r="D158" s="144" t="s">
        <v>120</v>
      </c>
      <c r="E158" s="145" t="s">
        <v>247</v>
      </c>
      <c r="F158" s="146" t="s">
        <v>248</v>
      </c>
      <c r="G158" s="147" t="s">
        <v>140</v>
      </c>
      <c r="H158" s="148">
        <v>42</v>
      </c>
      <c r="I158" s="149"/>
      <c r="J158" s="148">
        <f t="shared" si="10"/>
        <v>0</v>
      </c>
      <c r="K158" s="150"/>
      <c r="L158" s="30"/>
      <c r="M158" s="151" t="s">
        <v>1</v>
      </c>
      <c r="N158" s="152" t="s">
        <v>40</v>
      </c>
      <c r="O158" s="58"/>
      <c r="P158" s="153">
        <f t="shared" si="11"/>
        <v>0</v>
      </c>
      <c r="Q158" s="153">
        <v>2.3000000000000001E-4</v>
      </c>
      <c r="R158" s="153">
        <f t="shared" si="12"/>
        <v>9.6600000000000002E-3</v>
      </c>
      <c r="S158" s="153">
        <v>0</v>
      </c>
      <c r="T158" s="154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5" t="s">
        <v>141</v>
      </c>
      <c r="AT158" s="155" t="s">
        <v>120</v>
      </c>
      <c r="AU158" s="155" t="s">
        <v>125</v>
      </c>
      <c r="AY158" s="14" t="s">
        <v>116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125</v>
      </c>
      <c r="BK158" s="156">
        <f t="shared" si="19"/>
        <v>0</v>
      </c>
      <c r="BL158" s="14" t="s">
        <v>141</v>
      </c>
      <c r="BM158" s="155" t="s">
        <v>249</v>
      </c>
    </row>
    <row r="159" spans="1:65" s="2" customFormat="1" ht="24.2" customHeight="1">
      <c r="A159" s="29"/>
      <c r="B159" s="143"/>
      <c r="C159" s="144" t="s">
        <v>250</v>
      </c>
      <c r="D159" s="144" t="s">
        <v>120</v>
      </c>
      <c r="E159" s="145" t="s">
        <v>251</v>
      </c>
      <c r="F159" s="146" t="s">
        <v>252</v>
      </c>
      <c r="G159" s="147" t="s">
        <v>140</v>
      </c>
      <c r="H159" s="148">
        <v>7</v>
      </c>
      <c r="I159" s="149"/>
      <c r="J159" s="148">
        <f t="shared" si="10"/>
        <v>0</v>
      </c>
      <c r="K159" s="150"/>
      <c r="L159" s="30"/>
      <c r="M159" s="151" t="s">
        <v>1</v>
      </c>
      <c r="N159" s="152" t="s">
        <v>40</v>
      </c>
      <c r="O159" s="58"/>
      <c r="P159" s="153">
        <f t="shared" si="11"/>
        <v>0</v>
      </c>
      <c r="Q159" s="153">
        <v>3.8999999999999999E-4</v>
      </c>
      <c r="R159" s="153">
        <f t="shared" si="12"/>
        <v>2.7299999999999998E-3</v>
      </c>
      <c r="S159" s="153">
        <v>0</v>
      </c>
      <c r="T159" s="154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5" t="s">
        <v>141</v>
      </c>
      <c r="AT159" s="155" t="s">
        <v>120</v>
      </c>
      <c r="AU159" s="155" t="s">
        <v>125</v>
      </c>
      <c r="AY159" s="14" t="s">
        <v>116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125</v>
      </c>
      <c r="BK159" s="156">
        <f t="shared" si="19"/>
        <v>0</v>
      </c>
      <c r="BL159" s="14" t="s">
        <v>141</v>
      </c>
      <c r="BM159" s="155" t="s">
        <v>253</v>
      </c>
    </row>
    <row r="160" spans="1:65" s="2" customFormat="1" ht="16.5" customHeight="1">
      <c r="A160" s="29"/>
      <c r="B160" s="143"/>
      <c r="C160" s="144" t="s">
        <v>254</v>
      </c>
      <c r="D160" s="144" t="s">
        <v>120</v>
      </c>
      <c r="E160" s="145" t="s">
        <v>255</v>
      </c>
      <c r="F160" s="146" t="s">
        <v>256</v>
      </c>
      <c r="G160" s="147" t="s">
        <v>123</v>
      </c>
      <c r="H160" s="148">
        <v>16</v>
      </c>
      <c r="I160" s="149"/>
      <c r="J160" s="148">
        <f t="shared" si="10"/>
        <v>0</v>
      </c>
      <c r="K160" s="150"/>
      <c r="L160" s="30"/>
      <c r="M160" s="151" t="s">
        <v>1</v>
      </c>
      <c r="N160" s="152" t="s">
        <v>40</v>
      </c>
      <c r="O160" s="58"/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5" t="s">
        <v>141</v>
      </c>
      <c r="AT160" s="155" t="s">
        <v>120</v>
      </c>
      <c r="AU160" s="155" t="s">
        <v>125</v>
      </c>
      <c r="AY160" s="14" t="s">
        <v>116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125</v>
      </c>
      <c r="BK160" s="156">
        <f t="shared" si="19"/>
        <v>0</v>
      </c>
      <c r="BL160" s="14" t="s">
        <v>141</v>
      </c>
      <c r="BM160" s="155" t="s">
        <v>257</v>
      </c>
    </row>
    <row r="161" spans="1:65" s="2" customFormat="1" ht="16.5" customHeight="1">
      <c r="A161" s="29"/>
      <c r="B161" s="143"/>
      <c r="C161" s="144" t="s">
        <v>258</v>
      </c>
      <c r="D161" s="144" t="s">
        <v>120</v>
      </c>
      <c r="E161" s="145" t="s">
        <v>259</v>
      </c>
      <c r="F161" s="146" t="s">
        <v>260</v>
      </c>
      <c r="G161" s="147" t="s">
        <v>123</v>
      </c>
      <c r="H161" s="148">
        <v>4</v>
      </c>
      <c r="I161" s="149"/>
      <c r="J161" s="148">
        <f t="shared" si="10"/>
        <v>0</v>
      </c>
      <c r="K161" s="150"/>
      <c r="L161" s="30"/>
      <c r="M161" s="151" t="s">
        <v>1</v>
      </c>
      <c r="N161" s="152" t="s">
        <v>40</v>
      </c>
      <c r="O161" s="58"/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5" t="s">
        <v>141</v>
      </c>
      <c r="AT161" s="155" t="s">
        <v>120</v>
      </c>
      <c r="AU161" s="155" t="s">
        <v>125</v>
      </c>
      <c r="AY161" s="14" t="s">
        <v>116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125</v>
      </c>
      <c r="BK161" s="156">
        <f t="shared" si="19"/>
        <v>0</v>
      </c>
      <c r="BL161" s="14" t="s">
        <v>141</v>
      </c>
      <c r="BM161" s="155" t="s">
        <v>261</v>
      </c>
    </row>
    <row r="162" spans="1:65" s="2" customFormat="1" ht="24.2" customHeight="1">
      <c r="A162" s="29"/>
      <c r="B162" s="143"/>
      <c r="C162" s="144" t="s">
        <v>262</v>
      </c>
      <c r="D162" s="144" t="s">
        <v>120</v>
      </c>
      <c r="E162" s="145" t="s">
        <v>263</v>
      </c>
      <c r="F162" s="146" t="s">
        <v>264</v>
      </c>
      <c r="G162" s="147" t="s">
        <v>123</v>
      </c>
      <c r="H162" s="148">
        <v>4</v>
      </c>
      <c r="I162" s="149"/>
      <c r="J162" s="148">
        <f t="shared" si="10"/>
        <v>0</v>
      </c>
      <c r="K162" s="150"/>
      <c r="L162" s="30"/>
      <c r="M162" s="151" t="s">
        <v>1</v>
      </c>
      <c r="N162" s="152" t="s">
        <v>40</v>
      </c>
      <c r="O162" s="58"/>
      <c r="P162" s="153">
        <f t="shared" si="11"/>
        <v>0</v>
      </c>
      <c r="Q162" s="153">
        <v>4.0000000000000003E-5</v>
      </c>
      <c r="R162" s="153">
        <f t="shared" si="12"/>
        <v>1.6000000000000001E-4</v>
      </c>
      <c r="S162" s="153">
        <v>0</v>
      </c>
      <c r="T162" s="15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5" t="s">
        <v>141</v>
      </c>
      <c r="AT162" s="155" t="s">
        <v>120</v>
      </c>
      <c r="AU162" s="155" t="s">
        <v>125</v>
      </c>
      <c r="AY162" s="14" t="s">
        <v>116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125</v>
      </c>
      <c r="BK162" s="156">
        <f t="shared" si="19"/>
        <v>0</v>
      </c>
      <c r="BL162" s="14" t="s">
        <v>141</v>
      </c>
      <c r="BM162" s="155" t="s">
        <v>265</v>
      </c>
    </row>
    <row r="163" spans="1:65" s="2" customFormat="1" ht="24.2" customHeight="1">
      <c r="A163" s="29"/>
      <c r="B163" s="143"/>
      <c r="C163" s="157" t="s">
        <v>266</v>
      </c>
      <c r="D163" s="157" t="s">
        <v>128</v>
      </c>
      <c r="E163" s="158" t="s">
        <v>267</v>
      </c>
      <c r="F163" s="159" t="s">
        <v>268</v>
      </c>
      <c r="G163" s="160" t="s">
        <v>123</v>
      </c>
      <c r="H163" s="161">
        <v>4</v>
      </c>
      <c r="I163" s="162"/>
      <c r="J163" s="161">
        <f t="shared" si="10"/>
        <v>0</v>
      </c>
      <c r="K163" s="163"/>
      <c r="L163" s="164"/>
      <c r="M163" s="165" t="s">
        <v>1</v>
      </c>
      <c r="N163" s="166" t="s">
        <v>40</v>
      </c>
      <c r="O163" s="58"/>
      <c r="P163" s="153">
        <f t="shared" si="11"/>
        <v>0</v>
      </c>
      <c r="Q163" s="153">
        <v>4.0000000000000003E-5</v>
      </c>
      <c r="R163" s="153">
        <f t="shared" si="12"/>
        <v>1.6000000000000001E-4</v>
      </c>
      <c r="S163" s="153">
        <v>0</v>
      </c>
      <c r="T163" s="15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5" t="s">
        <v>146</v>
      </c>
      <c r="AT163" s="155" t="s">
        <v>128</v>
      </c>
      <c r="AU163" s="155" t="s">
        <v>125</v>
      </c>
      <c r="AY163" s="14" t="s">
        <v>116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125</v>
      </c>
      <c r="BK163" s="156">
        <f t="shared" si="19"/>
        <v>0</v>
      </c>
      <c r="BL163" s="14" t="s">
        <v>141</v>
      </c>
      <c r="BM163" s="155" t="s">
        <v>269</v>
      </c>
    </row>
    <row r="164" spans="1:65" s="2" customFormat="1" ht="24.2" customHeight="1">
      <c r="A164" s="29"/>
      <c r="B164" s="143"/>
      <c r="C164" s="144" t="s">
        <v>270</v>
      </c>
      <c r="D164" s="144" t="s">
        <v>120</v>
      </c>
      <c r="E164" s="145" t="s">
        <v>271</v>
      </c>
      <c r="F164" s="146" t="s">
        <v>272</v>
      </c>
      <c r="G164" s="147" t="s">
        <v>123</v>
      </c>
      <c r="H164" s="148">
        <v>2</v>
      </c>
      <c r="I164" s="149"/>
      <c r="J164" s="148">
        <f t="shared" si="10"/>
        <v>0</v>
      </c>
      <c r="K164" s="150"/>
      <c r="L164" s="30"/>
      <c r="M164" s="151" t="s">
        <v>1</v>
      </c>
      <c r="N164" s="152" t="s">
        <v>40</v>
      </c>
      <c r="O164" s="58"/>
      <c r="P164" s="153">
        <f t="shared" si="11"/>
        <v>0</v>
      </c>
      <c r="Q164" s="153">
        <v>5.0000000000000002E-5</v>
      </c>
      <c r="R164" s="153">
        <f t="shared" si="12"/>
        <v>1E-4</v>
      </c>
      <c r="S164" s="153">
        <v>0</v>
      </c>
      <c r="T164" s="154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5" t="s">
        <v>141</v>
      </c>
      <c r="AT164" s="155" t="s">
        <v>120</v>
      </c>
      <c r="AU164" s="155" t="s">
        <v>125</v>
      </c>
      <c r="AY164" s="14" t="s">
        <v>116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125</v>
      </c>
      <c r="BK164" s="156">
        <f t="shared" si="19"/>
        <v>0</v>
      </c>
      <c r="BL164" s="14" t="s">
        <v>141</v>
      </c>
      <c r="BM164" s="155" t="s">
        <v>273</v>
      </c>
    </row>
    <row r="165" spans="1:65" s="2" customFormat="1" ht="24.2" customHeight="1">
      <c r="A165" s="29"/>
      <c r="B165" s="143"/>
      <c r="C165" s="157" t="s">
        <v>274</v>
      </c>
      <c r="D165" s="157" t="s">
        <v>128</v>
      </c>
      <c r="E165" s="158" t="s">
        <v>275</v>
      </c>
      <c r="F165" s="159" t="s">
        <v>276</v>
      </c>
      <c r="G165" s="160" t="s">
        <v>123</v>
      </c>
      <c r="H165" s="161">
        <v>2</v>
      </c>
      <c r="I165" s="162"/>
      <c r="J165" s="161">
        <f t="shared" si="10"/>
        <v>0</v>
      </c>
      <c r="K165" s="163"/>
      <c r="L165" s="164"/>
      <c r="M165" s="165" t="s">
        <v>1</v>
      </c>
      <c r="N165" s="166" t="s">
        <v>40</v>
      </c>
      <c r="O165" s="58"/>
      <c r="P165" s="153">
        <f t="shared" si="11"/>
        <v>0</v>
      </c>
      <c r="Q165" s="153">
        <v>8.0000000000000007E-5</v>
      </c>
      <c r="R165" s="153">
        <f t="shared" si="12"/>
        <v>1.6000000000000001E-4</v>
      </c>
      <c r="S165" s="153">
        <v>0</v>
      </c>
      <c r="T165" s="154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5" t="s">
        <v>146</v>
      </c>
      <c r="AT165" s="155" t="s">
        <v>128</v>
      </c>
      <c r="AU165" s="155" t="s">
        <v>125</v>
      </c>
      <c r="AY165" s="14" t="s">
        <v>116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125</v>
      </c>
      <c r="BK165" s="156">
        <f t="shared" si="19"/>
        <v>0</v>
      </c>
      <c r="BL165" s="14" t="s">
        <v>141</v>
      </c>
      <c r="BM165" s="155" t="s">
        <v>277</v>
      </c>
    </row>
    <row r="166" spans="1:65" s="2" customFormat="1" ht="24.2" customHeight="1">
      <c r="A166" s="29"/>
      <c r="B166" s="143"/>
      <c r="C166" s="144" t="s">
        <v>278</v>
      </c>
      <c r="D166" s="144" t="s">
        <v>120</v>
      </c>
      <c r="E166" s="145" t="s">
        <v>279</v>
      </c>
      <c r="F166" s="146" t="s">
        <v>280</v>
      </c>
      <c r="G166" s="147" t="s">
        <v>123</v>
      </c>
      <c r="H166" s="148">
        <v>1</v>
      </c>
      <c r="I166" s="149"/>
      <c r="J166" s="148">
        <f t="shared" si="10"/>
        <v>0</v>
      </c>
      <c r="K166" s="150"/>
      <c r="L166" s="30"/>
      <c r="M166" s="151" t="s">
        <v>1</v>
      </c>
      <c r="N166" s="152" t="s">
        <v>40</v>
      </c>
      <c r="O166" s="58"/>
      <c r="P166" s="153">
        <f t="shared" si="11"/>
        <v>0</v>
      </c>
      <c r="Q166" s="153">
        <v>2.0000000000000002E-5</v>
      </c>
      <c r="R166" s="153">
        <f t="shared" si="12"/>
        <v>2.0000000000000002E-5</v>
      </c>
      <c r="S166" s="153">
        <v>0</v>
      </c>
      <c r="T166" s="154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5" t="s">
        <v>141</v>
      </c>
      <c r="AT166" s="155" t="s">
        <v>120</v>
      </c>
      <c r="AU166" s="155" t="s">
        <v>125</v>
      </c>
      <c r="AY166" s="14" t="s">
        <v>116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125</v>
      </c>
      <c r="BK166" s="156">
        <f t="shared" si="19"/>
        <v>0</v>
      </c>
      <c r="BL166" s="14" t="s">
        <v>141</v>
      </c>
      <c r="BM166" s="155" t="s">
        <v>281</v>
      </c>
    </row>
    <row r="167" spans="1:65" s="2" customFormat="1" ht="24.2" customHeight="1">
      <c r="A167" s="29"/>
      <c r="B167" s="143"/>
      <c r="C167" s="144" t="s">
        <v>282</v>
      </c>
      <c r="D167" s="144" t="s">
        <v>120</v>
      </c>
      <c r="E167" s="145" t="s">
        <v>283</v>
      </c>
      <c r="F167" s="146" t="s">
        <v>284</v>
      </c>
      <c r="G167" s="147" t="s">
        <v>123</v>
      </c>
      <c r="H167" s="148">
        <v>14</v>
      </c>
      <c r="I167" s="149"/>
      <c r="J167" s="148">
        <f t="shared" si="10"/>
        <v>0</v>
      </c>
      <c r="K167" s="150"/>
      <c r="L167" s="30"/>
      <c r="M167" s="151" t="s">
        <v>1</v>
      </c>
      <c r="N167" s="152" t="s">
        <v>40</v>
      </c>
      <c r="O167" s="58"/>
      <c r="P167" s="153">
        <f t="shared" si="11"/>
        <v>0</v>
      </c>
      <c r="Q167" s="153">
        <v>2.0000000000000002E-5</v>
      </c>
      <c r="R167" s="153">
        <f t="shared" si="12"/>
        <v>2.8000000000000003E-4</v>
      </c>
      <c r="S167" s="153">
        <v>0</v>
      </c>
      <c r="T167" s="154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5" t="s">
        <v>141</v>
      </c>
      <c r="AT167" s="155" t="s">
        <v>120</v>
      </c>
      <c r="AU167" s="155" t="s">
        <v>125</v>
      </c>
      <c r="AY167" s="14" t="s">
        <v>116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125</v>
      </c>
      <c r="BK167" s="156">
        <f t="shared" si="19"/>
        <v>0</v>
      </c>
      <c r="BL167" s="14" t="s">
        <v>141</v>
      </c>
      <c r="BM167" s="155" t="s">
        <v>285</v>
      </c>
    </row>
    <row r="168" spans="1:65" s="2" customFormat="1" ht="21.75" customHeight="1">
      <c r="A168" s="29"/>
      <c r="B168" s="143"/>
      <c r="C168" s="157" t="s">
        <v>286</v>
      </c>
      <c r="D168" s="157" t="s">
        <v>128</v>
      </c>
      <c r="E168" s="158" t="s">
        <v>287</v>
      </c>
      <c r="F168" s="159" t="s">
        <v>288</v>
      </c>
      <c r="G168" s="160" t="s">
        <v>123</v>
      </c>
      <c r="H168" s="161">
        <v>14</v>
      </c>
      <c r="I168" s="162"/>
      <c r="J168" s="161">
        <f t="shared" si="10"/>
        <v>0</v>
      </c>
      <c r="K168" s="163"/>
      <c r="L168" s="164"/>
      <c r="M168" s="165" t="s">
        <v>1</v>
      </c>
      <c r="N168" s="166" t="s">
        <v>40</v>
      </c>
      <c r="O168" s="58"/>
      <c r="P168" s="153">
        <f t="shared" si="11"/>
        <v>0</v>
      </c>
      <c r="Q168" s="153">
        <v>2.5000000000000001E-4</v>
      </c>
      <c r="R168" s="153">
        <f t="shared" si="12"/>
        <v>3.5000000000000001E-3</v>
      </c>
      <c r="S168" s="153">
        <v>0</v>
      </c>
      <c r="T168" s="154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5" t="s">
        <v>146</v>
      </c>
      <c r="AT168" s="155" t="s">
        <v>128</v>
      </c>
      <c r="AU168" s="155" t="s">
        <v>125</v>
      </c>
      <c r="AY168" s="14" t="s">
        <v>116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125</v>
      </c>
      <c r="BK168" s="156">
        <f t="shared" si="19"/>
        <v>0</v>
      </c>
      <c r="BL168" s="14" t="s">
        <v>141</v>
      </c>
      <c r="BM168" s="155" t="s">
        <v>289</v>
      </c>
    </row>
    <row r="169" spans="1:65" s="2" customFormat="1" ht="24.2" customHeight="1">
      <c r="A169" s="29"/>
      <c r="B169" s="143"/>
      <c r="C169" s="144" t="s">
        <v>290</v>
      </c>
      <c r="D169" s="144" t="s">
        <v>120</v>
      </c>
      <c r="E169" s="145" t="s">
        <v>291</v>
      </c>
      <c r="F169" s="146" t="s">
        <v>292</v>
      </c>
      <c r="G169" s="147" t="s">
        <v>140</v>
      </c>
      <c r="H169" s="148">
        <v>65</v>
      </c>
      <c r="I169" s="149"/>
      <c r="J169" s="148">
        <f t="shared" si="10"/>
        <v>0</v>
      </c>
      <c r="K169" s="150"/>
      <c r="L169" s="30"/>
      <c r="M169" s="151" t="s">
        <v>1</v>
      </c>
      <c r="N169" s="152" t="s">
        <v>40</v>
      </c>
      <c r="O169" s="58"/>
      <c r="P169" s="153">
        <f t="shared" si="11"/>
        <v>0</v>
      </c>
      <c r="Q169" s="153">
        <v>1.8000000000000001E-4</v>
      </c>
      <c r="R169" s="153">
        <f t="shared" si="12"/>
        <v>1.17E-2</v>
      </c>
      <c r="S169" s="153">
        <v>0</v>
      </c>
      <c r="T169" s="154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5" t="s">
        <v>141</v>
      </c>
      <c r="AT169" s="155" t="s">
        <v>120</v>
      </c>
      <c r="AU169" s="155" t="s">
        <v>125</v>
      </c>
      <c r="AY169" s="14" t="s">
        <v>116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125</v>
      </c>
      <c r="BK169" s="156">
        <f t="shared" si="19"/>
        <v>0</v>
      </c>
      <c r="BL169" s="14" t="s">
        <v>141</v>
      </c>
      <c r="BM169" s="155" t="s">
        <v>293</v>
      </c>
    </row>
    <row r="170" spans="1:65" s="2" customFormat="1" ht="24.2" customHeight="1">
      <c r="A170" s="29"/>
      <c r="B170" s="143"/>
      <c r="C170" s="144" t="s">
        <v>294</v>
      </c>
      <c r="D170" s="144" t="s">
        <v>120</v>
      </c>
      <c r="E170" s="145" t="s">
        <v>295</v>
      </c>
      <c r="F170" s="146" t="s">
        <v>296</v>
      </c>
      <c r="G170" s="147" t="s">
        <v>140</v>
      </c>
      <c r="H170" s="148">
        <v>65</v>
      </c>
      <c r="I170" s="149"/>
      <c r="J170" s="148">
        <f t="shared" si="10"/>
        <v>0</v>
      </c>
      <c r="K170" s="150"/>
      <c r="L170" s="30"/>
      <c r="M170" s="151" t="s">
        <v>1</v>
      </c>
      <c r="N170" s="152" t="s">
        <v>40</v>
      </c>
      <c r="O170" s="58"/>
      <c r="P170" s="153">
        <f t="shared" si="11"/>
        <v>0</v>
      </c>
      <c r="Q170" s="153">
        <v>1.0000000000000001E-5</v>
      </c>
      <c r="R170" s="153">
        <f t="shared" si="12"/>
        <v>6.5000000000000008E-4</v>
      </c>
      <c r="S170" s="153">
        <v>0</v>
      </c>
      <c r="T170" s="154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5" t="s">
        <v>141</v>
      </c>
      <c r="AT170" s="155" t="s">
        <v>120</v>
      </c>
      <c r="AU170" s="155" t="s">
        <v>125</v>
      </c>
      <c r="AY170" s="14" t="s">
        <v>116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125</v>
      </c>
      <c r="BK170" s="156">
        <f t="shared" si="19"/>
        <v>0</v>
      </c>
      <c r="BL170" s="14" t="s">
        <v>141</v>
      </c>
      <c r="BM170" s="155" t="s">
        <v>297</v>
      </c>
    </row>
    <row r="171" spans="1:65" s="2" customFormat="1" ht="24.2" customHeight="1">
      <c r="A171" s="29"/>
      <c r="B171" s="143"/>
      <c r="C171" s="144" t="s">
        <v>298</v>
      </c>
      <c r="D171" s="144" t="s">
        <v>120</v>
      </c>
      <c r="E171" s="145" t="s">
        <v>299</v>
      </c>
      <c r="F171" s="146" t="s">
        <v>300</v>
      </c>
      <c r="G171" s="147" t="s">
        <v>217</v>
      </c>
      <c r="H171" s="148">
        <v>0.05</v>
      </c>
      <c r="I171" s="149"/>
      <c r="J171" s="148">
        <f t="shared" si="10"/>
        <v>0</v>
      </c>
      <c r="K171" s="150"/>
      <c r="L171" s="30"/>
      <c r="M171" s="151" t="s">
        <v>1</v>
      </c>
      <c r="N171" s="152" t="s">
        <v>40</v>
      </c>
      <c r="O171" s="58"/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5" t="s">
        <v>141</v>
      </c>
      <c r="AT171" s="155" t="s">
        <v>120</v>
      </c>
      <c r="AU171" s="155" t="s">
        <v>125</v>
      </c>
      <c r="AY171" s="14" t="s">
        <v>116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125</v>
      </c>
      <c r="BK171" s="156">
        <f t="shared" si="19"/>
        <v>0</v>
      </c>
      <c r="BL171" s="14" t="s">
        <v>141</v>
      </c>
      <c r="BM171" s="155" t="s">
        <v>301</v>
      </c>
    </row>
    <row r="172" spans="1:65" s="2" customFormat="1" ht="24.2" customHeight="1">
      <c r="A172" s="29"/>
      <c r="B172" s="143"/>
      <c r="C172" s="144" t="s">
        <v>302</v>
      </c>
      <c r="D172" s="144" t="s">
        <v>120</v>
      </c>
      <c r="E172" s="145" t="s">
        <v>303</v>
      </c>
      <c r="F172" s="146" t="s">
        <v>304</v>
      </c>
      <c r="G172" s="147" t="s">
        <v>217</v>
      </c>
      <c r="H172" s="148">
        <v>0.05</v>
      </c>
      <c r="I172" s="149"/>
      <c r="J172" s="148">
        <f t="shared" si="10"/>
        <v>0</v>
      </c>
      <c r="K172" s="150"/>
      <c r="L172" s="30"/>
      <c r="M172" s="151" t="s">
        <v>1</v>
      </c>
      <c r="N172" s="152" t="s">
        <v>40</v>
      </c>
      <c r="O172" s="58"/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5" t="s">
        <v>141</v>
      </c>
      <c r="AT172" s="155" t="s">
        <v>120</v>
      </c>
      <c r="AU172" s="155" t="s">
        <v>125</v>
      </c>
      <c r="AY172" s="14" t="s">
        <v>116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125</v>
      </c>
      <c r="BK172" s="156">
        <f t="shared" si="19"/>
        <v>0</v>
      </c>
      <c r="BL172" s="14" t="s">
        <v>141</v>
      </c>
      <c r="BM172" s="155" t="s">
        <v>305</v>
      </c>
    </row>
    <row r="173" spans="1:65" s="12" customFormat="1" ht="22.9" customHeight="1">
      <c r="B173" s="130"/>
      <c r="D173" s="131" t="s">
        <v>73</v>
      </c>
      <c r="E173" s="141" t="s">
        <v>306</v>
      </c>
      <c r="F173" s="141" t="s">
        <v>307</v>
      </c>
      <c r="I173" s="133"/>
      <c r="J173" s="142">
        <f>BK173</f>
        <v>0</v>
      </c>
      <c r="L173" s="130"/>
      <c r="M173" s="135"/>
      <c r="N173" s="136"/>
      <c r="O173" s="136"/>
      <c r="P173" s="137">
        <f>SUM(P174:P210)</f>
        <v>0</v>
      </c>
      <c r="Q173" s="136"/>
      <c r="R173" s="137">
        <f>SUM(R174:R210)</f>
        <v>0.30558091199999998</v>
      </c>
      <c r="S173" s="136"/>
      <c r="T173" s="138">
        <f>SUM(T174:T210)</f>
        <v>0</v>
      </c>
      <c r="AR173" s="131" t="s">
        <v>125</v>
      </c>
      <c r="AT173" s="139" t="s">
        <v>73</v>
      </c>
      <c r="AU173" s="139" t="s">
        <v>81</v>
      </c>
      <c r="AY173" s="131" t="s">
        <v>116</v>
      </c>
      <c r="BK173" s="140">
        <f>SUM(BK174:BK210)</f>
        <v>0</v>
      </c>
    </row>
    <row r="174" spans="1:65" s="2" customFormat="1" ht="24.2" customHeight="1">
      <c r="A174" s="29"/>
      <c r="B174" s="143"/>
      <c r="C174" s="144" t="s">
        <v>308</v>
      </c>
      <c r="D174" s="144" t="s">
        <v>120</v>
      </c>
      <c r="E174" s="145" t="s">
        <v>309</v>
      </c>
      <c r="F174" s="146" t="s">
        <v>310</v>
      </c>
      <c r="G174" s="147" t="s">
        <v>123</v>
      </c>
      <c r="H174" s="148">
        <v>1</v>
      </c>
      <c r="I174" s="149"/>
      <c r="J174" s="148">
        <f t="shared" ref="J174:J210" si="20">ROUND(I174*H174,2)</f>
        <v>0</v>
      </c>
      <c r="K174" s="150"/>
      <c r="L174" s="30"/>
      <c r="M174" s="151" t="s">
        <v>1</v>
      </c>
      <c r="N174" s="152" t="s">
        <v>40</v>
      </c>
      <c r="O174" s="58"/>
      <c r="P174" s="153">
        <f t="shared" ref="P174:P210" si="21">O174*H174</f>
        <v>0</v>
      </c>
      <c r="Q174" s="153">
        <v>1.7000000000000001E-4</v>
      </c>
      <c r="R174" s="153">
        <f t="shared" ref="R174:R210" si="22">Q174*H174</f>
        <v>1.7000000000000001E-4</v>
      </c>
      <c r="S174" s="153">
        <v>0</v>
      </c>
      <c r="T174" s="154">
        <f t="shared" ref="T174:T210" si="2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5" t="s">
        <v>141</v>
      </c>
      <c r="AT174" s="155" t="s">
        <v>120</v>
      </c>
      <c r="AU174" s="155" t="s">
        <v>125</v>
      </c>
      <c r="AY174" s="14" t="s">
        <v>116</v>
      </c>
      <c r="BE174" s="156">
        <f t="shared" ref="BE174:BE210" si="24">IF(N174="základná",J174,0)</f>
        <v>0</v>
      </c>
      <c r="BF174" s="156">
        <f t="shared" ref="BF174:BF210" si="25">IF(N174="znížená",J174,0)</f>
        <v>0</v>
      </c>
      <c r="BG174" s="156">
        <f t="shared" ref="BG174:BG210" si="26">IF(N174="zákl. prenesená",J174,0)</f>
        <v>0</v>
      </c>
      <c r="BH174" s="156">
        <f t="shared" ref="BH174:BH210" si="27">IF(N174="zníž. prenesená",J174,0)</f>
        <v>0</v>
      </c>
      <c r="BI174" s="156">
        <f t="shared" ref="BI174:BI210" si="28">IF(N174="nulová",J174,0)</f>
        <v>0</v>
      </c>
      <c r="BJ174" s="14" t="s">
        <v>125</v>
      </c>
      <c r="BK174" s="156">
        <f t="shared" ref="BK174:BK210" si="29">ROUND(I174*H174,2)</f>
        <v>0</v>
      </c>
      <c r="BL174" s="14" t="s">
        <v>141</v>
      </c>
      <c r="BM174" s="155" t="s">
        <v>311</v>
      </c>
    </row>
    <row r="175" spans="1:65" s="2" customFormat="1" ht="24.2" customHeight="1">
      <c r="A175" s="29"/>
      <c r="B175" s="143"/>
      <c r="C175" s="157" t="s">
        <v>312</v>
      </c>
      <c r="D175" s="157" t="s">
        <v>128</v>
      </c>
      <c r="E175" s="158" t="s">
        <v>313</v>
      </c>
      <c r="F175" s="159" t="s">
        <v>314</v>
      </c>
      <c r="G175" s="160" t="s">
        <v>123</v>
      </c>
      <c r="H175" s="161">
        <v>1</v>
      </c>
      <c r="I175" s="162"/>
      <c r="J175" s="161">
        <f t="shared" si="20"/>
        <v>0</v>
      </c>
      <c r="K175" s="163"/>
      <c r="L175" s="164"/>
      <c r="M175" s="165" t="s">
        <v>1</v>
      </c>
      <c r="N175" s="166" t="s">
        <v>40</v>
      </c>
      <c r="O175" s="58"/>
      <c r="P175" s="153">
        <f t="shared" si="21"/>
        <v>0</v>
      </c>
      <c r="Q175" s="153">
        <v>1.35E-2</v>
      </c>
      <c r="R175" s="153">
        <f t="shared" si="22"/>
        <v>1.35E-2</v>
      </c>
      <c r="S175" s="153">
        <v>0</v>
      </c>
      <c r="T175" s="154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5" t="s">
        <v>146</v>
      </c>
      <c r="AT175" s="155" t="s">
        <v>128</v>
      </c>
      <c r="AU175" s="155" t="s">
        <v>125</v>
      </c>
      <c r="AY175" s="14" t="s">
        <v>116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125</v>
      </c>
      <c r="BK175" s="156">
        <f t="shared" si="29"/>
        <v>0</v>
      </c>
      <c r="BL175" s="14" t="s">
        <v>141</v>
      </c>
      <c r="BM175" s="155" t="s">
        <v>315</v>
      </c>
    </row>
    <row r="176" spans="1:65" s="2" customFormat="1" ht="24.2" customHeight="1">
      <c r="A176" s="29"/>
      <c r="B176" s="143"/>
      <c r="C176" s="144" t="s">
        <v>316</v>
      </c>
      <c r="D176" s="144" t="s">
        <v>120</v>
      </c>
      <c r="E176" s="145" t="s">
        <v>317</v>
      </c>
      <c r="F176" s="146" t="s">
        <v>318</v>
      </c>
      <c r="G176" s="147" t="s">
        <v>123</v>
      </c>
      <c r="H176" s="148">
        <v>4</v>
      </c>
      <c r="I176" s="149"/>
      <c r="J176" s="148">
        <f t="shared" si="20"/>
        <v>0</v>
      </c>
      <c r="K176" s="150"/>
      <c r="L176" s="30"/>
      <c r="M176" s="151" t="s">
        <v>1</v>
      </c>
      <c r="N176" s="152" t="s">
        <v>40</v>
      </c>
      <c r="O176" s="58"/>
      <c r="P176" s="153">
        <f t="shared" si="21"/>
        <v>0</v>
      </c>
      <c r="Q176" s="153">
        <v>1.7000000000000001E-4</v>
      </c>
      <c r="R176" s="153">
        <f t="shared" si="22"/>
        <v>6.8000000000000005E-4</v>
      </c>
      <c r="S176" s="153">
        <v>0</v>
      </c>
      <c r="T176" s="154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5" t="s">
        <v>141</v>
      </c>
      <c r="AT176" s="155" t="s">
        <v>120</v>
      </c>
      <c r="AU176" s="155" t="s">
        <v>125</v>
      </c>
      <c r="AY176" s="14" t="s">
        <v>116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125</v>
      </c>
      <c r="BK176" s="156">
        <f t="shared" si="29"/>
        <v>0</v>
      </c>
      <c r="BL176" s="14" t="s">
        <v>141</v>
      </c>
      <c r="BM176" s="155" t="s">
        <v>319</v>
      </c>
    </row>
    <row r="177" spans="1:65" s="2" customFormat="1" ht="21.75" customHeight="1">
      <c r="A177" s="29"/>
      <c r="B177" s="143"/>
      <c r="C177" s="157" t="s">
        <v>320</v>
      </c>
      <c r="D177" s="157" t="s">
        <v>128</v>
      </c>
      <c r="E177" s="158" t="s">
        <v>321</v>
      </c>
      <c r="F177" s="159" t="s">
        <v>322</v>
      </c>
      <c r="G177" s="160" t="s">
        <v>123</v>
      </c>
      <c r="H177" s="161">
        <v>4</v>
      </c>
      <c r="I177" s="162"/>
      <c r="J177" s="161">
        <f t="shared" si="20"/>
        <v>0</v>
      </c>
      <c r="K177" s="163"/>
      <c r="L177" s="164"/>
      <c r="M177" s="165" t="s">
        <v>1</v>
      </c>
      <c r="N177" s="166" t="s">
        <v>40</v>
      </c>
      <c r="O177" s="58"/>
      <c r="P177" s="153">
        <f t="shared" si="21"/>
        <v>0</v>
      </c>
      <c r="Q177" s="153">
        <v>1.4800000000000001E-2</v>
      </c>
      <c r="R177" s="153">
        <f t="shared" si="22"/>
        <v>5.9200000000000003E-2</v>
      </c>
      <c r="S177" s="153">
        <v>0</v>
      </c>
      <c r="T177" s="154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5" t="s">
        <v>146</v>
      </c>
      <c r="AT177" s="155" t="s">
        <v>128</v>
      </c>
      <c r="AU177" s="155" t="s">
        <v>125</v>
      </c>
      <c r="AY177" s="14" t="s">
        <v>116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125</v>
      </c>
      <c r="BK177" s="156">
        <f t="shared" si="29"/>
        <v>0</v>
      </c>
      <c r="BL177" s="14" t="s">
        <v>141</v>
      </c>
      <c r="BM177" s="155" t="s">
        <v>323</v>
      </c>
    </row>
    <row r="178" spans="1:65" s="2" customFormat="1" ht="24.2" customHeight="1">
      <c r="A178" s="29"/>
      <c r="B178" s="143"/>
      <c r="C178" s="144" t="s">
        <v>324</v>
      </c>
      <c r="D178" s="144" t="s">
        <v>120</v>
      </c>
      <c r="E178" s="145" t="s">
        <v>325</v>
      </c>
      <c r="F178" s="146" t="s">
        <v>326</v>
      </c>
      <c r="G178" s="147" t="s">
        <v>123</v>
      </c>
      <c r="H178" s="148">
        <v>5</v>
      </c>
      <c r="I178" s="149"/>
      <c r="J178" s="148">
        <f t="shared" si="20"/>
        <v>0</v>
      </c>
      <c r="K178" s="150"/>
      <c r="L178" s="30"/>
      <c r="M178" s="151" t="s">
        <v>1</v>
      </c>
      <c r="N178" s="152" t="s">
        <v>40</v>
      </c>
      <c r="O178" s="58"/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5" t="s">
        <v>141</v>
      </c>
      <c r="AT178" s="155" t="s">
        <v>120</v>
      </c>
      <c r="AU178" s="155" t="s">
        <v>125</v>
      </c>
      <c r="AY178" s="14" t="s">
        <v>116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125</v>
      </c>
      <c r="BK178" s="156">
        <f t="shared" si="29"/>
        <v>0</v>
      </c>
      <c r="BL178" s="14" t="s">
        <v>141</v>
      </c>
      <c r="BM178" s="155" t="s">
        <v>327</v>
      </c>
    </row>
    <row r="179" spans="1:65" s="2" customFormat="1" ht="37.9" customHeight="1">
      <c r="A179" s="29"/>
      <c r="B179" s="143"/>
      <c r="C179" s="157" t="s">
        <v>328</v>
      </c>
      <c r="D179" s="157" t="s">
        <v>128</v>
      </c>
      <c r="E179" s="158" t="s">
        <v>329</v>
      </c>
      <c r="F179" s="159" t="s">
        <v>330</v>
      </c>
      <c r="G179" s="160" t="s">
        <v>123</v>
      </c>
      <c r="H179" s="161">
        <v>5</v>
      </c>
      <c r="I179" s="162"/>
      <c r="J179" s="161">
        <f t="shared" si="20"/>
        <v>0</v>
      </c>
      <c r="K179" s="163"/>
      <c r="L179" s="164"/>
      <c r="M179" s="165" t="s">
        <v>1</v>
      </c>
      <c r="N179" s="166" t="s">
        <v>40</v>
      </c>
      <c r="O179" s="58"/>
      <c r="P179" s="153">
        <f t="shared" si="21"/>
        <v>0</v>
      </c>
      <c r="Q179" s="153">
        <v>1.6049999999999998E-2</v>
      </c>
      <c r="R179" s="153">
        <f t="shared" si="22"/>
        <v>8.0249999999999988E-2</v>
      </c>
      <c r="S179" s="153">
        <v>0</v>
      </c>
      <c r="T179" s="154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5" t="s">
        <v>146</v>
      </c>
      <c r="AT179" s="155" t="s">
        <v>128</v>
      </c>
      <c r="AU179" s="155" t="s">
        <v>125</v>
      </c>
      <c r="AY179" s="14" t="s">
        <v>116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125</v>
      </c>
      <c r="BK179" s="156">
        <f t="shared" si="29"/>
        <v>0</v>
      </c>
      <c r="BL179" s="14" t="s">
        <v>141</v>
      </c>
      <c r="BM179" s="155" t="s">
        <v>331</v>
      </c>
    </row>
    <row r="180" spans="1:65" s="2" customFormat="1" ht="33" customHeight="1">
      <c r="A180" s="29"/>
      <c r="B180" s="143"/>
      <c r="C180" s="144" t="s">
        <v>332</v>
      </c>
      <c r="D180" s="144" t="s">
        <v>120</v>
      </c>
      <c r="E180" s="145" t="s">
        <v>333</v>
      </c>
      <c r="F180" s="146" t="s">
        <v>334</v>
      </c>
      <c r="G180" s="147" t="s">
        <v>335</v>
      </c>
      <c r="H180" s="148">
        <v>6</v>
      </c>
      <c r="I180" s="149"/>
      <c r="J180" s="148">
        <f t="shared" si="20"/>
        <v>0</v>
      </c>
      <c r="K180" s="150"/>
      <c r="L180" s="30"/>
      <c r="M180" s="151" t="s">
        <v>1</v>
      </c>
      <c r="N180" s="152" t="s">
        <v>40</v>
      </c>
      <c r="O180" s="58"/>
      <c r="P180" s="153">
        <f t="shared" si="21"/>
        <v>0</v>
      </c>
      <c r="Q180" s="153">
        <v>2.2599999999999999E-3</v>
      </c>
      <c r="R180" s="153">
        <f t="shared" si="22"/>
        <v>1.3559999999999999E-2</v>
      </c>
      <c r="S180" s="153">
        <v>0</v>
      </c>
      <c r="T180" s="154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5" t="s">
        <v>141</v>
      </c>
      <c r="AT180" s="155" t="s">
        <v>120</v>
      </c>
      <c r="AU180" s="155" t="s">
        <v>125</v>
      </c>
      <c r="AY180" s="14" t="s">
        <v>116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125</v>
      </c>
      <c r="BK180" s="156">
        <f t="shared" si="29"/>
        <v>0</v>
      </c>
      <c r="BL180" s="14" t="s">
        <v>141</v>
      </c>
      <c r="BM180" s="155" t="s">
        <v>336</v>
      </c>
    </row>
    <row r="181" spans="1:65" s="2" customFormat="1" ht="16.5" customHeight="1">
      <c r="A181" s="29"/>
      <c r="B181" s="143"/>
      <c r="C181" s="157" t="s">
        <v>337</v>
      </c>
      <c r="D181" s="157" t="s">
        <v>128</v>
      </c>
      <c r="E181" s="158" t="s">
        <v>338</v>
      </c>
      <c r="F181" s="159" t="s">
        <v>339</v>
      </c>
      <c r="G181" s="160" t="s">
        <v>123</v>
      </c>
      <c r="H181" s="161">
        <v>2</v>
      </c>
      <c r="I181" s="162"/>
      <c r="J181" s="161">
        <f t="shared" si="20"/>
        <v>0</v>
      </c>
      <c r="K181" s="163"/>
      <c r="L181" s="164"/>
      <c r="M181" s="165" t="s">
        <v>1</v>
      </c>
      <c r="N181" s="166" t="s">
        <v>40</v>
      </c>
      <c r="O181" s="58"/>
      <c r="P181" s="153">
        <f t="shared" si="21"/>
        <v>0</v>
      </c>
      <c r="Q181" s="153">
        <v>4.777E-2</v>
      </c>
      <c r="R181" s="153">
        <f t="shared" si="22"/>
        <v>9.554E-2</v>
      </c>
      <c r="S181" s="153">
        <v>0</v>
      </c>
      <c r="T181" s="154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5" t="s">
        <v>146</v>
      </c>
      <c r="AT181" s="155" t="s">
        <v>128</v>
      </c>
      <c r="AU181" s="155" t="s">
        <v>125</v>
      </c>
      <c r="AY181" s="14" t="s">
        <v>116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125</v>
      </c>
      <c r="BK181" s="156">
        <f t="shared" si="29"/>
        <v>0</v>
      </c>
      <c r="BL181" s="14" t="s">
        <v>141</v>
      </c>
      <c r="BM181" s="155" t="s">
        <v>340</v>
      </c>
    </row>
    <row r="182" spans="1:65" s="2" customFormat="1" ht="16.5" customHeight="1">
      <c r="A182" s="29"/>
      <c r="B182" s="143"/>
      <c r="C182" s="157" t="s">
        <v>341</v>
      </c>
      <c r="D182" s="157" t="s">
        <v>128</v>
      </c>
      <c r="E182" s="158" t="s">
        <v>342</v>
      </c>
      <c r="F182" s="159" t="s">
        <v>343</v>
      </c>
      <c r="G182" s="160" t="s">
        <v>123</v>
      </c>
      <c r="H182" s="161">
        <v>4</v>
      </c>
      <c r="I182" s="162"/>
      <c r="J182" s="161">
        <f t="shared" si="20"/>
        <v>0</v>
      </c>
      <c r="K182" s="163"/>
      <c r="L182" s="164"/>
      <c r="M182" s="165" t="s">
        <v>1</v>
      </c>
      <c r="N182" s="166" t="s">
        <v>40</v>
      </c>
      <c r="O182" s="58"/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5" t="s">
        <v>146</v>
      </c>
      <c r="AT182" s="155" t="s">
        <v>128</v>
      </c>
      <c r="AU182" s="155" t="s">
        <v>125</v>
      </c>
      <c r="AY182" s="14" t="s">
        <v>116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125</v>
      </c>
      <c r="BK182" s="156">
        <f t="shared" si="29"/>
        <v>0</v>
      </c>
      <c r="BL182" s="14" t="s">
        <v>141</v>
      </c>
      <c r="BM182" s="155" t="s">
        <v>344</v>
      </c>
    </row>
    <row r="183" spans="1:65" s="2" customFormat="1" ht="16.5" customHeight="1">
      <c r="A183" s="29"/>
      <c r="B183" s="143"/>
      <c r="C183" s="157" t="s">
        <v>345</v>
      </c>
      <c r="D183" s="157" t="s">
        <v>128</v>
      </c>
      <c r="E183" s="158" t="s">
        <v>346</v>
      </c>
      <c r="F183" s="159" t="s">
        <v>347</v>
      </c>
      <c r="G183" s="160" t="s">
        <v>123</v>
      </c>
      <c r="H183" s="161">
        <v>4</v>
      </c>
      <c r="I183" s="162"/>
      <c r="J183" s="161">
        <f t="shared" si="20"/>
        <v>0</v>
      </c>
      <c r="K183" s="163"/>
      <c r="L183" s="164"/>
      <c r="M183" s="165" t="s">
        <v>1</v>
      </c>
      <c r="N183" s="166" t="s">
        <v>40</v>
      </c>
      <c r="O183" s="58"/>
      <c r="P183" s="153">
        <f t="shared" si="21"/>
        <v>0</v>
      </c>
      <c r="Q183" s="153">
        <v>1.1E-4</v>
      </c>
      <c r="R183" s="153">
        <f t="shared" si="22"/>
        <v>4.4000000000000002E-4</v>
      </c>
      <c r="S183" s="153">
        <v>0</v>
      </c>
      <c r="T183" s="154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5" t="s">
        <v>146</v>
      </c>
      <c r="AT183" s="155" t="s">
        <v>128</v>
      </c>
      <c r="AU183" s="155" t="s">
        <v>125</v>
      </c>
      <c r="AY183" s="14" t="s">
        <v>116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125</v>
      </c>
      <c r="BK183" s="156">
        <f t="shared" si="29"/>
        <v>0</v>
      </c>
      <c r="BL183" s="14" t="s">
        <v>141</v>
      </c>
      <c r="BM183" s="155" t="s">
        <v>348</v>
      </c>
    </row>
    <row r="184" spans="1:65" s="2" customFormat="1" ht="16.5" customHeight="1">
      <c r="A184" s="29"/>
      <c r="B184" s="143"/>
      <c r="C184" s="157" t="s">
        <v>349</v>
      </c>
      <c r="D184" s="157" t="s">
        <v>128</v>
      </c>
      <c r="E184" s="158" t="s">
        <v>350</v>
      </c>
      <c r="F184" s="159" t="s">
        <v>351</v>
      </c>
      <c r="G184" s="160" t="s">
        <v>123</v>
      </c>
      <c r="H184" s="161">
        <v>1</v>
      </c>
      <c r="I184" s="162"/>
      <c r="J184" s="161">
        <f t="shared" si="20"/>
        <v>0</v>
      </c>
      <c r="K184" s="163"/>
      <c r="L184" s="164"/>
      <c r="M184" s="165" t="s">
        <v>1</v>
      </c>
      <c r="N184" s="166" t="s">
        <v>40</v>
      </c>
      <c r="O184" s="58"/>
      <c r="P184" s="153">
        <f t="shared" si="21"/>
        <v>0</v>
      </c>
      <c r="Q184" s="153">
        <v>1.1E-4</v>
      </c>
      <c r="R184" s="153">
        <f t="shared" si="22"/>
        <v>1.1E-4</v>
      </c>
      <c r="S184" s="153">
        <v>0</v>
      </c>
      <c r="T184" s="154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5" t="s">
        <v>146</v>
      </c>
      <c r="AT184" s="155" t="s">
        <v>128</v>
      </c>
      <c r="AU184" s="155" t="s">
        <v>125</v>
      </c>
      <c r="AY184" s="14" t="s">
        <v>116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125</v>
      </c>
      <c r="BK184" s="156">
        <f t="shared" si="29"/>
        <v>0</v>
      </c>
      <c r="BL184" s="14" t="s">
        <v>141</v>
      </c>
      <c r="BM184" s="155" t="s">
        <v>352</v>
      </c>
    </row>
    <row r="185" spans="1:65" s="2" customFormat="1" ht="16.5" customHeight="1">
      <c r="A185" s="29"/>
      <c r="B185" s="143"/>
      <c r="C185" s="144" t="s">
        <v>353</v>
      </c>
      <c r="D185" s="144" t="s">
        <v>120</v>
      </c>
      <c r="E185" s="145" t="s">
        <v>354</v>
      </c>
      <c r="F185" s="146" t="s">
        <v>355</v>
      </c>
      <c r="G185" s="147" t="s">
        <v>123</v>
      </c>
      <c r="H185" s="148">
        <v>5</v>
      </c>
      <c r="I185" s="149"/>
      <c r="J185" s="148">
        <f t="shared" si="20"/>
        <v>0</v>
      </c>
      <c r="K185" s="150"/>
      <c r="L185" s="30"/>
      <c r="M185" s="151" t="s">
        <v>1</v>
      </c>
      <c r="N185" s="152" t="s">
        <v>40</v>
      </c>
      <c r="O185" s="58"/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5" t="s">
        <v>141</v>
      </c>
      <c r="AT185" s="155" t="s">
        <v>120</v>
      </c>
      <c r="AU185" s="155" t="s">
        <v>125</v>
      </c>
      <c r="AY185" s="14" t="s">
        <v>116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125</v>
      </c>
      <c r="BK185" s="156">
        <f t="shared" si="29"/>
        <v>0</v>
      </c>
      <c r="BL185" s="14" t="s">
        <v>141</v>
      </c>
      <c r="BM185" s="155" t="s">
        <v>356</v>
      </c>
    </row>
    <row r="186" spans="1:65" s="2" customFormat="1" ht="16.5" customHeight="1">
      <c r="A186" s="29"/>
      <c r="B186" s="143"/>
      <c r="C186" s="157" t="s">
        <v>357</v>
      </c>
      <c r="D186" s="157" t="s">
        <v>128</v>
      </c>
      <c r="E186" s="158" t="s">
        <v>358</v>
      </c>
      <c r="F186" s="159" t="s">
        <v>359</v>
      </c>
      <c r="G186" s="160" t="s">
        <v>123</v>
      </c>
      <c r="H186" s="161">
        <v>1</v>
      </c>
      <c r="I186" s="162"/>
      <c r="J186" s="161">
        <f t="shared" si="20"/>
        <v>0</v>
      </c>
      <c r="K186" s="163"/>
      <c r="L186" s="164"/>
      <c r="M186" s="165" t="s">
        <v>1</v>
      </c>
      <c r="N186" s="166" t="s">
        <v>40</v>
      </c>
      <c r="O186" s="58"/>
      <c r="P186" s="153">
        <f t="shared" si="21"/>
        <v>0</v>
      </c>
      <c r="Q186" s="153">
        <v>2E-3</v>
      </c>
      <c r="R186" s="153">
        <f t="shared" si="22"/>
        <v>2E-3</v>
      </c>
      <c r="S186" s="153">
        <v>0</v>
      </c>
      <c r="T186" s="154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5" t="s">
        <v>146</v>
      </c>
      <c r="AT186" s="155" t="s">
        <v>128</v>
      </c>
      <c r="AU186" s="155" t="s">
        <v>125</v>
      </c>
      <c r="AY186" s="14" t="s">
        <v>116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125</v>
      </c>
      <c r="BK186" s="156">
        <f t="shared" si="29"/>
        <v>0</v>
      </c>
      <c r="BL186" s="14" t="s">
        <v>141</v>
      </c>
      <c r="BM186" s="155" t="s">
        <v>360</v>
      </c>
    </row>
    <row r="187" spans="1:65" s="2" customFormat="1" ht="16.5" customHeight="1">
      <c r="A187" s="29"/>
      <c r="B187" s="143"/>
      <c r="C187" s="157" t="s">
        <v>361</v>
      </c>
      <c r="D187" s="157" t="s">
        <v>128</v>
      </c>
      <c r="E187" s="158" t="s">
        <v>362</v>
      </c>
      <c r="F187" s="159" t="s">
        <v>363</v>
      </c>
      <c r="G187" s="160" t="s">
        <v>123</v>
      </c>
      <c r="H187" s="161">
        <v>4</v>
      </c>
      <c r="I187" s="162"/>
      <c r="J187" s="161">
        <f t="shared" si="20"/>
        <v>0</v>
      </c>
      <c r="K187" s="163"/>
      <c r="L187" s="164"/>
      <c r="M187" s="165" t="s">
        <v>1</v>
      </c>
      <c r="N187" s="166" t="s">
        <v>40</v>
      </c>
      <c r="O187" s="58"/>
      <c r="P187" s="153">
        <f t="shared" si="21"/>
        <v>0</v>
      </c>
      <c r="Q187" s="153">
        <v>1.6999999999999999E-3</v>
      </c>
      <c r="R187" s="153">
        <f t="shared" si="22"/>
        <v>6.7999999999999996E-3</v>
      </c>
      <c r="S187" s="153">
        <v>0</v>
      </c>
      <c r="T187" s="154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5" t="s">
        <v>146</v>
      </c>
      <c r="AT187" s="155" t="s">
        <v>128</v>
      </c>
      <c r="AU187" s="155" t="s">
        <v>125</v>
      </c>
      <c r="AY187" s="14" t="s">
        <v>116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125</v>
      </c>
      <c r="BK187" s="156">
        <f t="shared" si="29"/>
        <v>0</v>
      </c>
      <c r="BL187" s="14" t="s">
        <v>141</v>
      </c>
      <c r="BM187" s="155" t="s">
        <v>364</v>
      </c>
    </row>
    <row r="188" spans="1:65" s="2" customFormat="1" ht="33" customHeight="1">
      <c r="A188" s="29"/>
      <c r="B188" s="143"/>
      <c r="C188" s="144" t="s">
        <v>365</v>
      </c>
      <c r="D188" s="144" t="s">
        <v>120</v>
      </c>
      <c r="E188" s="145" t="s">
        <v>366</v>
      </c>
      <c r="F188" s="146" t="s">
        <v>367</v>
      </c>
      <c r="G188" s="147" t="s">
        <v>123</v>
      </c>
      <c r="H188" s="148">
        <v>1</v>
      </c>
      <c r="I188" s="149"/>
      <c r="J188" s="148">
        <f t="shared" si="20"/>
        <v>0</v>
      </c>
      <c r="K188" s="150"/>
      <c r="L188" s="30"/>
      <c r="M188" s="151" t="s">
        <v>1</v>
      </c>
      <c r="N188" s="152" t="s">
        <v>40</v>
      </c>
      <c r="O188" s="58"/>
      <c r="P188" s="153">
        <f t="shared" si="21"/>
        <v>0</v>
      </c>
      <c r="Q188" s="153">
        <v>6.3000000000000003E-4</v>
      </c>
      <c r="R188" s="153">
        <f t="shared" si="22"/>
        <v>6.3000000000000003E-4</v>
      </c>
      <c r="S188" s="153">
        <v>0</v>
      </c>
      <c r="T188" s="154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5" t="s">
        <v>141</v>
      </c>
      <c r="AT188" s="155" t="s">
        <v>120</v>
      </c>
      <c r="AU188" s="155" t="s">
        <v>125</v>
      </c>
      <c r="AY188" s="14" t="s">
        <v>116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125</v>
      </c>
      <c r="BK188" s="156">
        <f t="shared" si="29"/>
        <v>0</v>
      </c>
      <c r="BL188" s="14" t="s">
        <v>141</v>
      </c>
      <c r="BM188" s="155" t="s">
        <v>368</v>
      </c>
    </row>
    <row r="189" spans="1:65" s="2" customFormat="1" ht="33" customHeight="1">
      <c r="A189" s="29"/>
      <c r="B189" s="143"/>
      <c r="C189" s="144" t="s">
        <v>369</v>
      </c>
      <c r="D189" s="144" t="s">
        <v>120</v>
      </c>
      <c r="E189" s="145" t="s">
        <v>370</v>
      </c>
      <c r="F189" s="146" t="s">
        <v>371</v>
      </c>
      <c r="G189" s="147" t="s">
        <v>335</v>
      </c>
      <c r="H189" s="148">
        <v>1</v>
      </c>
      <c r="I189" s="149"/>
      <c r="J189" s="148">
        <f t="shared" si="20"/>
        <v>0</v>
      </c>
      <c r="K189" s="150"/>
      <c r="L189" s="30"/>
      <c r="M189" s="151" t="s">
        <v>1</v>
      </c>
      <c r="N189" s="152" t="s">
        <v>40</v>
      </c>
      <c r="O189" s="58"/>
      <c r="P189" s="153">
        <f t="shared" si="21"/>
        <v>0</v>
      </c>
      <c r="Q189" s="153">
        <v>3.3509120000000002E-3</v>
      </c>
      <c r="R189" s="153">
        <f t="shared" si="22"/>
        <v>3.3509120000000002E-3</v>
      </c>
      <c r="S189" s="153">
        <v>0</v>
      </c>
      <c r="T189" s="154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5" t="s">
        <v>141</v>
      </c>
      <c r="AT189" s="155" t="s">
        <v>120</v>
      </c>
      <c r="AU189" s="155" t="s">
        <v>125</v>
      </c>
      <c r="AY189" s="14" t="s">
        <v>116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125</v>
      </c>
      <c r="BK189" s="156">
        <f t="shared" si="29"/>
        <v>0</v>
      </c>
      <c r="BL189" s="14" t="s">
        <v>141</v>
      </c>
      <c r="BM189" s="155" t="s">
        <v>372</v>
      </c>
    </row>
    <row r="190" spans="1:65" s="2" customFormat="1" ht="24.2" customHeight="1">
      <c r="A190" s="29"/>
      <c r="B190" s="143"/>
      <c r="C190" s="157" t="s">
        <v>373</v>
      </c>
      <c r="D190" s="157" t="s">
        <v>128</v>
      </c>
      <c r="E190" s="158" t="s">
        <v>374</v>
      </c>
      <c r="F190" s="159" t="s">
        <v>375</v>
      </c>
      <c r="G190" s="160" t="s">
        <v>123</v>
      </c>
      <c r="H190" s="161">
        <v>1</v>
      </c>
      <c r="I190" s="162"/>
      <c r="J190" s="161">
        <f t="shared" si="20"/>
        <v>0</v>
      </c>
      <c r="K190" s="163"/>
      <c r="L190" s="164"/>
      <c r="M190" s="165" t="s">
        <v>1</v>
      </c>
      <c r="N190" s="166" t="s">
        <v>40</v>
      </c>
      <c r="O190" s="58"/>
      <c r="P190" s="153">
        <f t="shared" si="21"/>
        <v>0</v>
      </c>
      <c r="Q190" s="153">
        <v>1.2999999999999999E-3</v>
      </c>
      <c r="R190" s="153">
        <f t="shared" si="22"/>
        <v>1.2999999999999999E-3</v>
      </c>
      <c r="S190" s="153">
        <v>0</v>
      </c>
      <c r="T190" s="154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5" t="s">
        <v>146</v>
      </c>
      <c r="AT190" s="155" t="s">
        <v>128</v>
      </c>
      <c r="AU190" s="155" t="s">
        <v>125</v>
      </c>
      <c r="AY190" s="14" t="s">
        <v>116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125</v>
      </c>
      <c r="BK190" s="156">
        <f t="shared" si="29"/>
        <v>0</v>
      </c>
      <c r="BL190" s="14" t="s">
        <v>141</v>
      </c>
      <c r="BM190" s="155" t="s">
        <v>376</v>
      </c>
    </row>
    <row r="191" spans="1:65" s="2" customFormat="1" ht="24.2" customHeight="1">
      <c r="A191" s="29"/>
      <c r="B191" s="143"/>
      <c r="C191" s="157" t="s">
        <v>377</v>
      </c>
      <c r="D191" s="157" t="s">
        <v>128</v>
      </c>
      <c r="E191" s="158" t="s">
        <v>378</v>
      </c>
      <c r="F191" s="159" t="s">
        <v>379</v>
      </c>
      <c r="G191" s="160" t="s">
        <v>123</v>
      </c>
      <c r="H191" s="161">
        <v>1</v>
      </c>
      <c r="I191" s="162"/>
      <c r="J191" s="161">
        <f t="shared" si="20"/>
        <v>0</v>
      </c>
      <c r="K191" s="163"/>
      <c r="L191" s="164"/>
      <c r="M191" s="165" t="s">
        <v>1</v>
      </c>
      <c r="N191" s="166" t="s">
        <v>40</v>
      </c>
      <c r="O191" s="58"/>
      <c r="P191" s="153">
        <f t="shared" si="21"/>
        <v>0</v>
      </c>
      <c r="Q191" s="153">
        <v>1.1310000000000001E-2</v>
      </c>
      <c r="R191" s="153">
        <f t="shared" si="22"/>
        <v>1.1310000000000001E-2</v>
      </c>
      <c r="S191" s="153">
        <v>0</v>
      </c>
      <c r="T191" s="154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5" t="s">
        <v>146</v>
      </c>
      <c r="AT191" s="155" t="s">
        <v>128</v>
      </c>
      <c r="AU191" s="155" t="s">
        <v>125</v>
      </c>
      <c r="AY191" s="14" t="s">
        <v>116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125</v>
      </c>
      <c r="BK191" s="156">
        <f t="shared" si="29"/>
        <v>0</v>
      </c>
      <c r="BL191" s="14" t="s">
        <v>141</v>
      </c>
      <c r="BM191" s="155" t="s">
        <v>380</v>
      </c>
    </row>
    <row r="192" spans="1:65" s="2" customFormat="1" ht="24.2" customHeight="1">
      <c r="A192" s="29"/>
      <c r="B192" s="143"/>
      <c r="C192" s="144" t="s">
        <v>381</v>
      </c>
      <c r="D192" s="144" t="s">
        <v>120</v>
      </c>
      <c r="E192" s="145" t="s">
        <v>382</v>
      </c>
      <c r="F192" s="146" t="s">
        <v>383</v>
      </c>
      <c r="G192" s="147" t="s">
        <v>123</v>
      </c>
      <c r="H192" s="148">
        <v>1</v>
      </c>
      <c r="I192" s="149"/>
      <c r="J192" s="148">
        <f t="shared" si="20"/>
        <v>0</v>
      </c>
      <c r="K192" s="150"/>
      <c r="L192" s="30"/>
      <c r="M192" s="151" t="s">
        <v>1</v>
      </c>
      <c r="N192" s="152" t="s">
        <v>40</v>
      </c>
      <c r="O192" s="58"/>
      <c r="P192" s="153">
        <f t="shared" si="21"/>
        <v>0</v>
      </c>
      <c r="Q192" s="153">
        <v>2.7999999999999998E-4</v>
      </c>
      <c r="R192" s="153">
        <f t="shared" si="22"/>
        <v>2.7999999999999998E-4</v>
      </c>
      <c r="S192" s="153">
        <v>0</v>
      </c>
      <c r="T192" s="154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5" t="s">
        <v>141</v>
      </c>
      <c r="AT192" s="155" t="s">
        <v>120</v>
      </c>
      <c r="AU192" s="155" t="s">
        <v>125</v>
      </c>
      <c r="AY192" s="14" t="s">
        <v>116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125</v>
      </c>
      <c r="BK192" s="156">
        <f t="shared" si="29"/>
        <v>0</v>
      </c>
      <c r="BL192" s="14" t="s">
        <v>141</v>
      </c>
      <c r="BM192" s="155" t="s">
        <v>384</v>
      </c>
    </row>
    <row r="193" spans="1:65" s="2" customFormat="1" ht="16.5" customHeight="1">
      <c r="A193" s="29"/>
      <c r="B193" s="143"/>
      <c r="C193" s="157" t="s">
        <v>385</v>
      </c>
      <c r="D193" s="157" t="s">
        <v>128</v>
      </c>
      <c r="E193" s="158" t="s">
        <v>386</v>
      </c>
      <c r="F193" s="159" t="s">
        <v>387</v>
      </c>
      <c r="G193" s="160" t="s">
        <v>123</v>
      </c>
      <c r="H193" s="161">
        <v>1</v>
      </c>
      <c r="I193" s="162"/>
      <c r="J193" s="161">
        <f t="shared" si="20"/>
        <v>0</v>
      </c>
      <c r="K193" s="163"/>
      <c r="L193" s="164"/>
      <c r="M193" s="165" t="s">
        <v>1</v>
      </c>
      <c r="N193" s="166" t="s">
        <v>40</v>
      </c>
      <c r="O193" s="58"/>
      <c r="P193" s="153">
        <f t="shared" si="21"/>
        <v>0</v>
      </c>
      <c r="Q193" s="153">
        <v>0</v>
      </c>
      <c r="R193" s="153">
        <f t="shared" si="22"/>
        <v>0</v>
      </c>
      <c r="S193" s="153">
        <v>0</v>
      </c>
      <c r="T193" s="154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5" t="s">
        <v>146</v>
      </c>
      <c r="AT193" s="155" t="s">
        <v>128</v>
      </c>
      <c r="AU193" s="155" t="s">
        <v>125</v>
      </c>
      <c r="AY193" s="14" t="s">
        <v>116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125</v>
      </c>
      <c r="BK193" s="156">
        <f t="shared" si="29"/>
        <v>0</v>
      </c>
      <c r="BL193" s="14" t="s">
        <v>141</v>
      </c>
      <c r="BM193" s="155" t="s">
        <v>388</v>
      </c>
    </row>
    <row r="194" spans="1:65" s="2" customFormat="1" ht="24.2" customHeight="1">
      <c r="A194" s="29"/>
      <c r="B194" s="143"/>
      <c r="C194" s="157" t="s">
        <v>389</v>
      </c>
      <c r="D194" s="157" t="s">
        <v>128</v>
      </c>
      <c r="E194" s="158" t="s">
        <v>390</v>
      </c>
      <c r="F194" s="159" t="s">
        <v>391</v>
      </c>
      <c r="G194" s="160" t="s">
        <v>123</v>
      </c>
      <c r="H194" s="161">
        <v>1</v>
      </c>
      <c r="I194" s="162"/>
      <c r="J194" s="161">
        <f t="shared" si="20"/>
        <v>0</v>
      </c>
      <c r="K194" s="163"/>
      <c r="L194" s="164"/>
      <c r="M194" s="165" t="s">
        <v>1</v>
      </c>
      <c r="N194" s="166" t="s">
        <v>40</v>
      </c>
      <c r="O194" s="58"/>
      <c r="P194" s="153">
        <f t="shared" si="21"/>
        <v>0</v>
      </c>
      <c r="Q194" s="153">
        <v>2.0400000000000001E-3</v>
      </c>
      <c r="R194" s="153">
        <f t="shared" si="22"/>
        <v>2.0400000000000001E-3</v>
      </c>
      <c r="S194" s="153">
        <v>0</v>
      </c>
      <c r="T194" s="154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5" t="s">
        <v>146</v>
      </c>
      <c r="AT194" s="155" t="s">
        <v>128</v>
      </c>
      <c r="AU194" s="155" t="s">
        <v>125</v>
      </c>
      <c r="AY194" s="14" t="s">
        <v>116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125</v>
      </c>
      <c r="BK194" s="156">
        <f t="shared" si="29"/>
        <v>0</v>
      </c>
      <c r="BL194" s="14" t="s">
        <v>141</v>
      </c>
      <c r="BM194" s="155" t="s">
        <v>392</v>
      </c>
    </row>
    <row r="195" spans="1:65" s="2" customFormat="1" ht="24.2" customHeight="1">
      <c r="A195" s="29"/>
      <c r="B195" s="143"/>
      <c r="C195" s="144" t="s">
        <v>393</v>
      </c>
      <c r="D195" s="144" t="s">
        <v>120</v>
      </c>
      <c r="E195" s="145" t="s">
        <v>394</v>
      </c>
      <c r="F195" s="146" t="s">
        <v>395</v>
      </c>
      <c r="G195" s="147" t="s">
        <v>123</v>
      </c>
      <c r="H195" s="148">
        <v>2</v>
      </c>
      <c r="I195" s="149"/>
      <c r="J195" s="148">
        <f t="shared" si="20"/>
        <v>0</v>
      </c>
      <c r="K195" s="150"/>
      <c r="L195" s="30"/>
      <c r="M195" s="151" t="s">
        <v>1</v>
      </c>
      <c r="N195" s="152" t="s">
        <v>40</v>
      </c>
      <c r="O195" s="58"/>
      <c r="P195" s="153">
        <f t="shared" si="21"/>
        <v>0</v>
      </c>
      <c r="Q195" s="153">
        <v>1.2E-4</v>
      </c>
      <c r="R195" s="153">
        <f t="shared" si="22"/>
        <v>2.4000000000000001E-4</v>
      </c>
      <c r="S195" s="153">
        <v>0</v>
      </c>
      <c r="T195" s="154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5" t="s">
        <v>141</v>
      </c>
      <c r="AT195" s="155" t="s">
        <v>120</v>
      </c>
      <c r="AU195" s="155" t="s">
        <v>125</v>
      </c>
      <c r="AY195" s="14" t="s">
        <v>116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125</v>
      </c>
      <c r="BK195" s="156">
        <f t="shared" si="29"/>
        <v>0</v>
      </c>
      <c r="BL195" s="14" t="s">
        <v>141</v>
      </c>
      <c r="BM195" s="155" t="s">
        <v>396</v>
      </c>
    </row>
    <row r="196" spans="1:65" s="2" customFormat="1" ht="24.2" customHeight="1">
      <c r="A196" s="29"/>
      <c r="B196" s="143"/>
      <c r="C196" s="144" t="s">
        <v>397</v>
      </c>
      <c r="D196" s="144" t="s">
        <v>120</v>
      </c>
      <c r="E196" s="145" t="s">
        <v>398</v>
      </c>
      <c r="F196" s="146" t="s">
        <v>399</v>
      </c>
      <c r="G196" s="147" t="s">
        <v>123</v>
      </c>
      <c r="H196" s="148">
        <v>7</v>
      </c>
      <c r="I196" s="149"/>
      <c r="J196" s="148">
        <f t="shared" si="20"/>
        <v>0</v>
      </c>
      <c r="K196" s="150"/>
      <c r="L196" s="30"/>
      <c r="M196" s="151" t="s">
        <v>1</v>
      </c>
      <c r="N196" s="152" t="s">
        <v>40</v>
      </c>
      <c r="O196" s="58"/>
      <c r="P196" s="153">
        <f t="shared" si="21"/>
        <v>0</v>
      </c>
      <c r="Q196" s="153">
        <v>4.0000000000000003E-5</v>
      </c>
      <c r="R196" s="153">
        <f t="shared" si="22"/>
        <v>2.8000000000000003E-4</v>
      </c>
      <c r="S196" s="153">
        <v>0</v>
      </c>
      <c r="T196" s="154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5" t="s">
        <v>141</v>
      </c>
      <c r="AT196" s="155" t="s">
        <v>120</v>
      </c>
      <c r="AU196" s="155" t="s">
        <v>125</v>
      </c>
      <c r="AY196" s="14" t="s">
        <v>116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125</v>
      </c>
      <c r="BK196" s="156">
        <f t="shared" si="29"/>
        <v>0</v>
      </c>
      <c r="BL196" s="14" t="s">
        <v>141</v>
      </c>
      <c r="BM196" s="155" t="s">
        <v>400</v>
      </c>
    </row>
    <row r="197" spans="1:65" s="2" customFormat="1" ht="16.5" customHeight="1">
      <c r="A197" s="29"/>
      <c r="B197" s="143"/>
      <c r="C197" s="157" t="s">
        <v>401</v>
      </c>
      <c r="D197" s="157" t="s">
        <v>128</v>
      </c>
      <c r="E197" s="158" t="s">
        <v>402</v>
      </c>
      <c r="F197" s="159" t="s">
        <v>403</v>
      </c>
      <c r="G197" s="160" t="s">
        <v>123</v>
      </c>
      <c r="H197" s="161">
        <v>6</v>
      </c>
      <c r="I197" s="162"/>
      <c r="J197" s="161">
        <f t="shared" si="20"/>
        <v>0</v>
      </c>
      <c r="K197" s="163"/>
      <c r="L197" s="164"/>
      <c r="M197" s="165" t="s">
        <v>1</v>
      </c>
      <c r="N197" s="166" t="s">
        <v>40</v>
      </c>
      <c r="O197" s="58"/>
      <c r="P197" s="153">
        <f t="shared" si="21"/>
        <v>0</v>
      </c>
      <c r="Q197" s="153">
        <v>1E-3</v>
      </c>
      <c r="R197" s="153">
        <f t="shared" si="22"/>
        <v>6.0000000000000001E-3</v>
      </c>
      <c r="S197" s="153">
        <v>0</v>
      </c>
      <c r="T197" s="154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5" t="s">
        <v>146</v>
      </c>
      <c r="AT197" s="155" t="s">
        <v>128</v>
      </c>
      <c r="AU197" s="155" t="s">
        <v>125</v>
      </c>
      <c r="AY197" s="14" t="s">
        <v>116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125</v>
      </c>
      <c r="BK197" s="156">
        <f t="shared" si="29"/>
        <v>0</v>
      </c>
      <c r="BL197" s="14" t="s">
        <v>141</v>
      </c>
      <c r="BM197" s="155" t="s">
        <v>404</v>
      </c>
    </row>
    <row r="198" spans="1:65" s="2" customFormat="1" ht="16.5" customHeight="1">
      <c r="A198" s="29"/>
      <c r="B198" s="143"/>
      <c r="C198" s="157" t="s">
        <v>405</v>
      </c>
      <c r="D198" s="157" t="s">
        <v>128</v>
      </c>
      <c r="E198" s="158" t="s">
        <v>406</v>
      </c>
      <c r="F198" s="159" t="s">
        <v>407</v>
      </c>
      <c r="G198" s="160" t="s">
        <v>123</v>
      </c>
      <c r="H198" s="161">
        <v>1</v>
      </c>
      <c r="I198" s="162"/>
      <c r="J198" s="161">
        <f t="shared" si="20"/>
        <v>0</v>
      </c>
      <c r="K198" s="163"/>
      <c r="L198" s="164"/>
      <c r="M198" s="165" t="s">
        <v>1</v>
      </c>
      <c r="N198" s="166" t="s">
        <v>40</v>
      </c>
      <c r="O198" s="58"/>
      <c r="P198" s="153">
        <f t="shared" si="21"/>
        <v>0</v>
      </c>
      <c r="Q198" s="153">
        <v>1.2999999999999999E-3</v>
      </c>
      <c r="R198" s="153">
        <f t="shared" si="22"/>
        <v>1.2999999999999999E-3</v>
      </c>
      <c r="S198" s="153">
        <v>0</v>
      </c>
      <c r="T198" s="154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5" t="s">
        <v>146</v>
      </c>
      <c r="AT198" s="155" t="s">
        <v>128</v>
      </c>
      <c r="AU198" s="155" t="s">
        <v>125</v>
      </c>
      <c r="AY198" s="14" t="s">
        <v>116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125</v>
      </c>
      <c r="BK198" s="156">
        <f t="shared" si="29"/>
        <v>0</v>
      </c>
      <c r="BL198" s="14" t="s">
        <v>141</v>
      </c>
      <c r="BM198" s="155" t="s">
        <v>408</v>
      </c>
    </row>
    <row r="199" spans="1:65" s="2" customFormat="1" ht="24.2" customHeight="1">
      <c r="A199" s="29"/>
      <c r="B199" s="143"/>
      <c r="C199" s="157" t="s">
        <v>409</v>
      </c>
      <c r="D199" s="157" t="s">
        <v>128</v>
      </c>
      <c r="E199" s="158" t="s">
        <v>410</v>
      </c>
      <c r="F199" s="159" t="s">
        <v>411</v>
      </c>
      <c r="G199" s="160" t="s">
        <v>123</v>
      </c>
      <c r="H199" s="161">
        <v>1</v>
      </c>
      <c r="I199" s="162"/>
      <c r="J199" s="161">
        <f t="shared" si="20"/>
        <v>0</v>
      </c>
      <c r="K199" s="163"/>
      <c r="L199" s="164"/>
      <c r="M199" s="165" t="s">
        <v>1</v>
      </c>
      <c r="N199" s="166" t="s">
        <v>40</v>
      </c>
      <c r="O199" s="58"/>
      <c r="P199" s="153">
        <f t="shared" si="21"/>
        <v>0</v>
      </c>
      <c r="Q199" s="153">
        <v>1.3600000000000001E-3</v>
      </c>
      <c r="R199" s="153">
        <f t="shared" si="22"/>
        <v>1.3600000000000001E-3</v>
      </c>
      <c r="S199" s="153">
        <v>0</v>
      </c>
      <c r="T199" s="154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5" t="s">
        <v>146</v>
      </c>
      <c r="AT199" s="155" t="s">
        <v>128</v>
      </c>
      <c r="AU199" s="155" t="s">
        <v>125</v>
      </c>
      <c r="AY199" s="14" t="s">
        <v>116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125</v>
      </c>
      <c r="BK199" s="156">
        <f t="shared" si="29"/>
        <v>0</v>
      </c>
      <c r="BL199" s="14" t="s">
        <v>141</v>
      </c>
      <c r="BM199" s="155" t="s">
        <v>412</v>
      </c>
    </row>
    <row r="200" spans="1:65" s="2" customFormat="1" ht="21.75" customHeight="1">
      <c r="A200" s="29"/>
      <c r="B200" s="143"/>
      <c r="C200" s="157" t="s">
        <v>413</v>
      </c>
      <c r="D200" s="157" t="s">
        <v>128</v>
      </c>
      <c r="E200" s="158" t="s">
        <v>414</v>
      </c>
      <c r="F200" s="159" t="s">
        <v>415</v>
      </c>
      <c r="G200" s="160" t="s">
        <v>123</v>
      </c>
      <c r="H200" s="161">
        <v>1</v>
      </c>
      <c r="I200" s="162"/>
      <c r="J200" s="161">
        <f t="shared" si="20"/>
        <v>0</v>
      </c>
      <c r="K200" s="163"/>
      <c r="L200" s="164"/>
      <c r="M200" s="165" t="s">
        <v>1</v>
      </c>
      <c r="N200" s="166" t="s">
        <v>40</v>
      </c>
      <c r="O200" s="58"/>
      <c r="P200" s="153">
        <f t="shared" si="21"/>
        <v>0</v>
      </c>
      <c r="Q200" s="153">
        <v>1.49E-3</v>
      </c>
      <c r="R200" s="153">
        <f t="shared" si="22"/>
        <v>1.49E-3</v>
      </c>
      <c r="S200" s="153">
        <v>0</v>
      </c>
      <c r="T200" s="154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5" t="s">
        <v>146</v>
      </c>
      <c r="AT200" s="155" t="s">
        <v>128</v>
      </c>
      <c r="AU200" s="155" t="s">
        <v>125</v>
      </c>
      <c r="AY200" s="14" t="s">
        <v>116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125</v>
      </c>
      <c r="BK200" s="156">
        <f t="shared" si="29"/>
        <v>0</v>
      </c>
      <c r="BL200" s="14" t="s">
        <v>141</v>
      </c>
      <c r="BM200" s="155" t="s">
        <v>416</v>
      </c>
    </row>
    <row r="201" spans="1:65" s="2" customFormat="1" ht="24.2" customHeight="1">
      <c r="A201" s="29"/>
      <c r="B201" s="143"/>
      <c r="C201" s="157" t="s">
        <v>417</v>
      </c>
      <c r="D201" s="157" t="s">
        <v>128</v>
      </c>
      <c r="E201" s="158" t="s">
        <v>418</v>
      </c>
      <c r="F201" s="159" t="s">
        <v>419</v>
      </c>
      <c r="G201" s="160" t="s">
        <v>123</v>
      </c>
      <c r="H201" s="161">
        <v>6</v>
      </c>
      <c r="I201" s="162"/>
      <c r="J201" s="161">
        <f t="shared" si="20"/>
        <v>0</v>
      </c>
      <c r="K201" s="163"/>
      <c r="L201" s="164"/>
      <c r="M201" s="165" t="s">
        <v>1</v>
      </c>
      <c r="N201" s="166" t="s">
        <v>40</v>
      </c>
      <c r="O201" s="58"/>
      <c r="P201" s="153">
        <f t="shared" si="21"/>
        <v>0</v>
      </c>
      <c r="Q201" s="153">
        <v>3.3E-4</v>
      </c>
      <c r="R201" s="153">
        <f t="shared" si="22"/>
        <v>1.98E-3</v>
      </c>
      <c r="S201" s="153">
        <v>0</v>
      </c>
      <c r="T201" s="154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5" t="s">
        <v>146</v>
      </c>
      <c r="AT201" s="155" t="s">
        <v>128</v>
      </c>
      <c r="AU201" s="155" t="s">
        <v>125</v>
      </c>
      <c r="AY201" s="14" t="s">
        <v>116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125</v>
      </c>
      <c r="BK201" s="156">
        <f t="shared" si="29"/>
        <v>0</v>
      </c>
      <c r="BL201" s="14" t="s">
        <v>141</v>
      </c>
      <c r="BM201" s="155" t="s">
        <v>420</v>
      </c>
    </row>
    <row r="202" spans="1:65" s="2" customFormat="1" ht="24.2" customHeight="1">
      <c r="A202" s="29"/>
      <c r="B202" s="143"/>
      <c r="C202" s="144" t="s">
        <v>421</v>
      </c>
      <c r="D202" s="144" t="s">
        <v>120</v>
      </c>
      <c r="E202" s="145" t="s">
        <v>422</v>
      </c>
      <c r="F202" s="146" t="s">
        <v>423</v>
      </c>
      <c r="G202" s="147" t="s">
        <v>123</v>
      </c>
      <c r="H202" s="148">
        <v>7</v>
      </c>
      <c r="I202" s="149"/>
      <c r="J202" s="148">
        <f t="shared" si="20"/>
        <v>0</v>
      </c>
      <c r="K202" s="150"/>
      <c r="L202" s="30"/>
      <c r="M202" s="151" t="s">
        <v>1</v>
      </c>
      <c r="N202" s="152" t="s">
        <v>40</v>
      </c>
      <c r="O202" s="58"/>
      <c r="P202" s="153">
        <f t="shared" si="21"/>
        <v>0</v>
      </c>
      <c r="Q202" s="153">
        <v>0</v>
      </c>
      <c r="R202" s="153">
        <f t="shared" si="22"/>
        <v>0</v>
      </c>
      <c r="S202" s="153">
        <v>0</v>
      </c>
      <c r="T202" s="154">
        <f t="shared" si="2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5" t="s">
        <v>141</v>
      </c>
      <c r="AT202" s="155" t="s">
        <v>120</v>
      </c>
      <c r="AU202" s="155" t="s">
        <v>125</v>
      </c>
      <c r="AY202" s="14" t="s">
        <v>116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125</v>
      </c>
      <c r="BK202" s="156">
        <f t="shared" si="29"/>
        <v>0</v>
      </c>
      <c r="BL202" s="14" t="s">
        <v>141</v>
      </c>
      <c r="BM202" s="155" t="s">
        <v>424</v>
      </c>
    </row>
    <row r="203" spans="1:65" s="2" customFormat="1" ht="33" customHeight="1">
      <c r="A203" s="29"/>
      <c r="B203" s="143"/>
      <c r="C203" s="144" t="s">
        <v>425</v>
      </c>
      <c r="D203" s="144" t="s">
        <v>120</v>
      </c>
      <c r="E203" s="145" t="s">
        <v>426</v>
      </c>
      <c r="F203" s="146" t="s">
        <v>427</v>
      </c>
      <c r="G203" s="147" t="s">
        <v>123</v>
      </c>
      <c r="H203" s="148">
        <v>1</v>
      </c>
      <c r="I203" s="149"/>
      <c r="J203" s="148">
        <f t="shared" si="20"/>
        <v>0</v>
      </c>
      <c r="K203" s="150"/>
      <c r="L203" s="30"/>
      <c r="M203" s="151" t="s">
        <v>1</v>
      </c>
      <c r="N203" s="152" t="s">
        <v>40</v>
      </c>
      <c r="O203" s="58"/>
      <c r="P203" s="153">
        <f t="shared" si="21"/>
        <v>0</v>
      </c>
      <c r="Q203" s="153">
        <v>1.0000000000000001E-5</v>
      </c>
      <c r="R203" s="153">
        <f t="shared" si="22"/>
        <v>1.0000000000000001E-5</v>
      </c>
      <c r="S203" s="153">
        <v>0</v>
      </c>
      <c r="T203" s="154">
        <f t="shared" si="2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5" t="s">
        <v>141</v>
      </c>
      <c r="AT203" s="155" t="s">
        <v>120</v>
      </c>
      <c r="AU203" s="155" t="s">
        <v>125</v>
      </c>
      <c r="AY203" s="14" t="s">
        <v>116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125</v>
      </c>
      <c r="BK203" s="156">
        <f t="shared" si="29"/>
        <v>0</v>
      </c>
      <c r="BL203" s="14" t="s">
        <v>141</v>
      </c>
      <c r="BM203" s="155" t="s">
        <v>428</v>
      </c>
    </row>
    <row r="204" spans="1:65" s="2" customFormat="1" ht="33" customHeight="1">
      <c r="A204" s="29"/>
      <c r="B204" s="143"/>
      <c r="C204" s="144" t="s">
        <v>429</v>
      </c>
      <c r="D204" s="144" t="s">
        <v>120</v>
      </c>
      <c r="E204" s="145" t="s">
        <v>430</v>
      </c>
      <c r="F204" s="146" t="s">
        <v>431</v>
      </c>
      <c r="G204" s="147" t="s">
        <v>123</v>
      </c>
      <c r="H204" s="148">
        <v>1</v>
      </c>
      <c r="I204" s="149"/>
      <c r="J204" s="148">
        <f t="shared" si="20"/>
        <v>0</v>
      </c>
      <c r="K204" s="150"/>
      <c r="L204" s="30"/>
      <c r="M204" s="151" t="s">
        <v>1</v>
      </c>
      <c r="N204" s="152" t="s">
        <v>40</v>
      </c>
      <c r="O204" s="58"/>
      <c r="P204" s="153">
        <f t="shared" si="21"/>
        <v>0</v>
      </c>
      <c r="Q204" s="153">
        <v>1.0000000000000001E-5</v>
      </c>
      <c r="R204" s="153">
        <f t="shared" si="22"/>
        <v>1.0000000000000001E-5</v>
      </c>
      <c r="S204" s="153">
        <v>0</v>
      </c>
      <c r="T204" s="154">
        <f t="shared" si="2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5" t="s">
        <v>141</v>
      </c>
      <c r="AT204" s="155" t="s">
        <v>120</v>
      </c>
      <c r="AU204" s="155" t="s">
        <v>125</v>
      </c>
      <c r="AY204" s="14" t="s">
        <v>116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125</v>
      </c>
      <c r="BK204" s="156">
        <f t="shared" si="29"/>
        <v>0</v>
      </c>
      <c r="BL204" s="14" t="s">
        <v>141</v>
      </c>
      <c r="BM204" s="155" t="s">
        <v>432</v>
      </c>
    </row>
    <row r="205" spans="1:65" s="2" customFormat="1" ht="33" customHeight="1">
      <c r="A205" s="29"/>
      <c r="B205" s="143"/>
      <c r="C205" s="144" t="s">
        <v>433</v>
      </c>
      <c r="D205" s="144" t="s">
        <v>120</v>
      </c>
      <c r="E205" s="145" t="s">
        <v>434</v>
      </c>
      <c r="F205" s="146" t="s">
        <v>435</v>
      </c>
      <c r="G205" s="147" t="s">
        <v>123</v>
      </c>
      <c r="H205" s="148">
        <v>1</v>
      </c>
      <c r="I205" s="149"/>
      <c r="J205" s="148">
        <f t="shared" si="20"/>
        <v>0</v>
      </c>
      <c r="K205" s="150"/>
      <c r="L205" s="30"/>
      <c r="M205" s="151" t="s">
        <v>1</v>
      </c>
      <c r="N205" s="152" t="s">
        <v>40</v>
      </c>
      <c r="O205" s="58"/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5" t="s">
        <v>141</v>
      </c>
      <c r="AT205" s="155" t="s">
        <v>120</v>
      </c>
      <c r="AU205" s="155" t="s">
        <v>125</v>
      </c>
      <c r="AY205" s="14" t="s">
        <v>116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125</v>
      </c>
      <c r="BK205" s="156">
        <f t="shared" si="29"/>
        <v>0</v>
      </c>
      <c r="BL205" s="14" t="s">
        <v>141</v>
      </c>
      <c r="BM205" s="155" t="s">
        <v>436</v>
      </c>
    </row>
    <row r="206" spans="1:65" s="2" customFormat="1" ht="24.2" customHeight="1">
      <c r="A206" s="29"/>
      <c r="B206" s="143"/>
      <c r="C206" s="157" t="s">
        <v>437</v>
      </c>
      <c r="D206" s="157" t="s">
        <v>128</v>
      </c>
      <c r="E206" s="158" t="s">
        <v>438</v>
      </c>
      <c r="F206" s="159" t="s">
        <v>439</v>
      </c>
      <c r="G206" s="160" t="s">
        <v>123</v>
      </c>
      <c r="H206" s="161">
        <v>1</v>
      </c>
      <c r="I206" s="162"/>
      <c r="J206" s="161">
        <f t="shared" si="20"/>
        <v>0</v>
      </c>
      <c r="K206" s="163"/>
      <c r="L206" s="164"/>
      <c r="M206" s="165" t="s">
        <v>1</v>
      </c>
      <c r="N206" s="166" t="s">
        <v>40</v>
      </c>
      <c r="O206" s="58"/>
      <c r="P206" s="153">
        <f t="shared" si="21"/>
        <v>0</v>
      </c>
      <c r="Q206" s="153">
        <v>7.5000000000000002E-4</v>
      </c>
      <c r="R206" s="153">
        <f t="shared" si="22"/>
        <v>7.5000000000000002E-4</v>
      </c>
      <c r="S206" s="153">
        <v>0</v>
      </c>
      <c r="T206" s="154">
        <f t="shared" si="2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5" t="s">
        <v>146</v>
      </c>
      <c r="AT206" s="155" t="s">
        <v>128</v>
      </c>
      <c r="AU206" s="155" t="s">
        <v>125</v>
      </c>
      <c r="AY206" s="14" t="s">
        <v>116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125</v>
      </c>
      <c r="BK206" s="156">
        <f t="shared" si="29"/>
        <v>0</v>
      </c>
      <c r="BL206" s="14" t="s">
        <v>141</v>
      </c>
      <c r="BM206" s="155" t="s">
        <v>440</v>
      </c>
    </row>
    <row r="207" spans="1:65" s="2" customFormat="1" ht="16.5" customHeight="1">
      <c r="A207" s="29"/>
      <c r="B207" s="143"/>
      <c r="C207" s="144" t="s">
        <v>441</v>
      </c>
      <c r="D207" s="144" t="s">
        <v>120</v>
      </c>
      <c r="E207" s="145" t="s">
        <v>442</v>
      </c>
      <c r="F207" s="146" t="s">
        <v>443</v>
      </c>
      <c r="G207" s="147" t="s">
        <v>123</v>
      </c>
      <c r="H207" s="148">
        <v>5</v>
      </c>
      <c r="I207" s="149"/>
      <c r="J207" s="148">
        <f t="shared" si="20"/>
        <v>0</v>
      </c>
      <c r="K207" s="150"/>
      <c r="L207" s="30"/>
      <c r="M207" s="151" t="s">
        <v>1</v>
      </c>
      <c r="N207" s="152" t="s">
        <v>40</v>
      </c>
      <c r="O207" s="58"/>
      <c r="P207" s="153">
        <f t="shared" si="21"/>
        <v>0</v>
      </c>
      <c r="Q207" s="153">
        <v>0</v>
      </c>
      <c r="R207" s="153">
        <f t="shared" si="22"/>
        <v>0</v>
      </c>
      <c r="S207" s="153">
        <v>0</v>
      </c>
      <c r="T207" s="154">
        <f t="shared" si="2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5" t="s">
        <v>141</v>
      </c>
      <c r="AT207" s="155" t="s">
        <v>120</v>
      </c>
      <c r="AU207" s="155" t="s">
        <v>125</v>
      </c>
      <c r="AY207" s="14" t="s">
        <v>116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125</v>
      </c>
      <c r="BK207" s="156">
        <f t="shared" si="29"/>
        <v>0</v>
      </c>
      <c r="BL207" s="14" t="s">
        <v>141</v>
      </c>
      <c r="BM207" s="155" t="s">
        <v>444</v>
      </c>
    </row>
    <row r="208" spans="1:65" s="2" customFormat="1" ht="16.5" customHeight="1">
      <c r="A208" s="29"/>
      <c r="B208" s="143"/>
      <c r="C208" s="157" t="s">
        <v>445</v>
      </c>
      <c r="D208" s="157" t="s">
        <v>128</v>
      </c>
      <c r="E208" s="158" t="s">
        <v>446</v>
      </c>
      <c r="F208" s="159" t="s">
        <v>447</v>
      </c>
      <c r="G208" s="160" t="s">
        <v>123</v>
      </c>
      <c r="H208" s="161">
        <v>5</v>
      </c>
      <c r="I208" s="162"/>
      <c r="J208" s="161">
        <f t="shared" si="20"/>
        <v>0</v>
      </c>
      <c r="K208" s="163"/>
      <c r="L208" s="164"/>
      <c r="M208" s="165" t="s">
        <v>1</v>
      </c>
      <c r="N208" s="166" t="s">
        <v>40</v>
      </c>
      <c r="O208" s="58"/>
      <c r="P208" s="153">
        <f t="shared" si="21"/>
        <v>0</v>
      </c>
      <c r="Q208" s="153">
        <v>2.0000000000000001E-4</v>
      </c>
      <c r="R208" s="153">
        <f t="shared" si="22"/>
        <v>1E-3</v>
      </c>
      <c r="S208" s="153">
        <v>0</v>
      </c>
      <c r="T208" s="154">
        <f t="shared" si="2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5" t="s">
        <v>146</v>
      </c>
      <c r="AT208" s="155" t="s">
        <v>128</v>
      </c>
      <c r="AU208" s="155" t="s">
        <v>125</v>
      </c>
      <c r="AY208" s="14" t="s">
        <v>116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125</v>
      </c>
      <c r="BK208" s="156">
        <f t="shared" si="29"/>
        <v>0</v>
      </c>
      <c r="BL208" s="14" t="s">
        <v>141</v>
      </c>
      <c r="BM208" s="155" t="s">
        <v>448</v>
      </c>
    </row>
    <row r="209" spans="1:65" s="2" customFormat="1" ht="24.2" customHeight="1">
      <c r="A209" s="29"/>
      <c r="B209" s="143"/>
      <c r="C209" s="144" t="s">
        <v>449</v>
      </c>
      <c r="D209" s="144" t="s">
        <v>120</v>
      </c>
      <c r="E209" s="145" t="s">
        <v>450</v>
      </c>
      <c r="F209" s="146" t="s">
        <v>451</v>
      </c>
      <c r="G209" s="147" t="s">
        <v>217</v>
      </c>
      <c r="H209" s="148">
        <v>0.31</v>
      </c>
      <c r="I209" s="149"/>
      <c r="J209" s="148">
        <f t="shared" si="20"/>
        <v>0</v>
      </c>
      <c r="K209" s="150"/>
      <c r="L209" s="30"/>
      <c r="M209" s="151" t="s">
        <v>1</v>
      </c>
      <c r="N209" s="152" t="s">
        <v>40</v>
      </c>
      <c r="O209" s="58"/>
      <c r="P209" s="153">
        <f t="shared" si="21"/>
        <v>0</v>
      </c>
      <c r="Q209" s="153">
        <v>0</v>
      </c>
      <c r="R209" s="153">
        <f t="shared" si="22"/>
        <v>0</v>
      </c>
      <c r="S209" s="153">
        <v>0</v>
      </c>
      <c r="T209" s="154">
        <f t="shared" si="2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5" t="s">
        <v>141</v>
      </c>
      <c r="AT209" s="155" t="s">
        <v>120</v>
      </c>
      <c r="AU209" s="155" t="s">
        <v>125</v>
      </c>
      <c r="AY209" s="14" t="s">
        <v>116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125</v>
      </c>
      <c r="BK209" s="156">
        <f t="shared" si="29"/>
        <v>0</v>
      </c>
      <c r="BL209" s="14" t="s">
        <v>141</v>
      </c>
      <c r="BM209" s="155" t="s">
        <v>452</v>
      </c>
    </row>
    <row r="210" spans="1:65" s="2" customFormat="1" ht="24.2" customHeight="1">
      <c r="A210" s="29"/>
      <c r="B210" s="143"/>
      <c r="C210" s="144" t="s">
        <v>453</v>
      </c>
      <c r="D210" s="144" t="s">
        <v>120</v>
      </c>
      <c r="E210" s="145" t="s">
        <v>454</v>
      </c>
      <c r="F210" s="146" t="s">
        <v>455</v>
      </c>
      <c r="G210" s="147" t="s">
        <v>217</v>
      </c>
      <c r="H210" s="148">
        <v>0.31</v>
      </c>
      <c r="I210" s="149"/>
      <c r="J210" s="148">
        <f t="shared" si="20"/>
        <v>0</v>
      </c>
      <c r="K210" s="150"/>
      <c r="L210" s="30"/>
      <c r="M210" s="151" t="s">
        <v>1</v>
      </c>
      <c r="N210" s="152" t="s">
        <v>40</v>
      </c>
      <c r="O210" s="58"/>
      <c r="P210" s="153">
        <f t="shared" si="21"/>
        <v>0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5" t="s">
        <v>141</v>
      </c>
      <c r="AT210" s="155" t="s">
        <v>120</v>
      </c>
      <c r="AU210" s="155" t="s">
        <v>125</v>
      </c>
      <c r="AY210" s="14" t="s">
        <v>116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125</v>
      </c>
      <c r="BK210" s="156">
        <f t="shared" si="29"/>
        <v>0</v>
      </c>
      <c r="BL210" s="14" t="s">
        <v>141</v>
      </c>
      <c r="BM210" s="155" t="s">
        <v>456</v>
      </c>
    </row>
    <row r="211" spans="1:65" s="12" customFormat="1" ht="25.9" customHeight="1">
      <c r="B211" s="130"/>
      <c r="D211" s="131" t="s">
        <v>73</v>
      </c>
      <c r="E211" s="132" t="s">
        <v>457</v>
      </c>
      <c r="F211" s="132" t="s">
        <v>458</v>
      </c>
      <c r="I211" s="133"/>
      <c r="J211" s="134">
        <f>BK211</f>
        <v>0</v>
      </c>
      <c r="L211" s="130"/>
      <c r="M211" s="135"/>
      <c r="N211" s="136"/>
      <c r="O211" s="136"/>
      <c r="P211" s="137">
        <f>P212</f>
        <v>0</v>
      </c>
      <c r="Q211" s="136"/>
      <c r="R211" s="137">
        <f>R212</f>
        <v>0</v>
      </c>
      <c r="S211" s="136"/>
      <c r="T211" s="138">
        <f>T212</f>
        <v>0</v>
      </c>
      <c r="AR211" s="131" t="s">
        <v>124</v>
      </c>
      <c r="AT211" s="139" t="s">
        <v>73</v>
      </c>
      <c r="AU211" s="139" t="s">
        <v>74</v>
      </c>
      <c r="AY211" s="131" t="s">
        <v>116</v>
      </c>
      <c r="BK211" s="140">
        <f>BK212</f>
        <v>0</v>
      </c>
    </row>
    <row r="212" spans="1:65" s="2" customFormat="1" ht="24.2" customHeight="1">
      <c r="A212" s="29"/>
      <c r="B212" s="143"/>
      <c r="C212" s="144" t="s">
        <v>459</v>
      </c>
      <c r="D212" s="144" t="s">
        <v>120</v>
      </c>
      <c r="E212" s="145" t="s">
        <v>460</v>
      </c>
      <c r="F212" s="146" t="s">
        <v>461</v>
      </c>
      <c r="G212" s="147" t="s">
        <v>462</v>
      </c>
      <c r="H212" s="148">
        <v>32</v>
      </c>
      <c r="I212" s="149"/>
      <c r="J212" s="148">
        <f>ROUND(I212*H212,2)</f>
        <v>0</v>
      </c>
      <c r="K212" s="150"/>
      <c r="L212" s="30"/>
      <c r="M212" s="167" t="s">
        <v>1</v>
      </c>
      <c r="N212" s="168" t="s">
        <v>40</v>
      </c>
      <c r="O212" s="169"/>
      <c r="P212" s="170">
        <f>O212*H212</f>
        <v>0</v>
      </c>
      <c r="Q212" s="170">
        <v>0</v>
      </c>
      <c r="R212" s="170">
        <f>Q212*H212</f>
        <v>0</v>
      </c>
      <c r="S212" s="170">
        <v>0</v>
      </c>
      <c r="T212" s="171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5" t="s">
        <v>433</v>
      </c>
      <c r="AT212" s="155" t="s">
        <v>120</v>
      </c>
      <c r="AU212" s="155" t="s">
        <v>81</v>
      </c>
      <c r="AY212" s="14" t="s">
        <v>116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4" t="s">
        <v>125</v>
      </c>
      <c r="BK212" s="156">
        <f>ROUND(I212*H212,2)</f>
        <v>0</v>
      </c>
      <c r="BL212" s="14" t="s">
        <v>433</v>
      </c>
      <c r="BM212" s="155" t="s">
        <v>463</v>
      </c>
    </row>
    <row r="213" spans="1:65" s="2" customFormat="1" ht="6.95" customHeight="1">
      <c r="A213" s="29"/>
      <c r="B213" s="47"/>
      <c r="C213" s="48"/>
      <c r="D213" s="48"/>
      <c r="E213" s="48"/>
      <c r="F213" s="48"/>
      <c r="G213" s="48"/>
      <c r="H213" s="48"/>
      <c r="I213" s="48"/>
      <c r="J213" s="48"/>
      <c r="K213" s="48"/>
      <c r="L213" s="30"/>
      <c r="M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</row>
  </sheetData>
  <autoFilter ref="C123:K212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2022009 -  Zdravotechnika</vt:lpstr>
      <vt:lpstr>'2022009 -  Zdravotechnika'!Názvy_tlače</vt:lpstr>
      <vt:lpstr>'Rekapitulácia stavby'!Názvy_tlače</vt:lpstr>
      <vt:lpstr>'2022009 -  Zdravotechnika'!Oblasť_tlače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UZIVATEL-PC\uzivatel</dc:creator>
  <cp:lastModifiedBy>Užívateľ</cp:lastModifiedBy>
  <dcterms:created xsi:type="dcterms:W3CDTF">2022-03-24T10:36:09Z</dcterms:created>
  <dcterms:modified xsi:type="dcterms:W3CDTF">2022-03-30T12:09:19Z</dcterms:modified>
</cp:coreProperties>
</file>